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showInkAnnotation="0" codeName="EstaPastaDeTrabalho"/>
  <mc:AlternateContent xmlns:mc="http://schemas.openxmlformats.org/markup-compatibility/2006">
    <mc:Choice Requires="x15">
      <x15ac:absPath xmlns:x15ac="http://schemas.microsoft.com/office/spreadsheetml/2010/11/ac" url="C:\001_HNS Port\CONPORTOS\ARESP 53\"/>
    </mc:Choice>
  </mc:AlternateContent>
  <xr:revisionPtr revIDLastSave="0" documentId="13_ncr:1_{687BB023-3330-4B70-9319-828B66F014D3}" xr6:coauthVersionLast="45" xr6:coauthVersionMax="45" xr10:uidLastSave="{00000000-0000-0000-0000-000000000000}"/>
  <bookViews>
    <workbookView xWindow="28680" yWindow="-120" windowWidth="29040" windowHeight="15840" activeTab="1" xr2:uid="{00000000-000D-0000-FFFF-FFFF00000000}"/>
  </bookViews>
  <sheets>
    <sheet name="Instruções" sheetId="42" r:id="rId1"/>
    <sheet name="Lista Vrf Vuln" sheetId="7" r:id="rId2"/>
    <sheet name="Consolid Vuln" sheetId="8" r:id="rId3"/>
    <sheet name="Ameaças e Cnsq" sheetId="9" r:id="rId4"/>
    <sheet name="Ativos" sheetId="10" r:id="rId5"/>
    <sheet name="Consolid At" sheetId="27" r:id="rId6"/>
    <sheet name="Risco" sheetId="44" r:id="rId7"/>
    <sheet name="At 1" sheetId="12" r:id="rId8"/>
    <sheet name="At 2" sheetId="28" r:id="rId9"/>
    <sheet name="At 3" sheetId="29" r:id="rId10"/>
    <sheet name="At 4" sheetId="30" r:id="rId11"/>
    <sheet name="At 5" sheetId="31" r:id="rId12"/>
    <sheet name="At 6" sheetId="32" r:id="rId13"/>
    <sheet name="At 7" sheetId="33" r:id="rId14"/>
    <sheet name="At 8" sheetId="34" r:id="rId15"/>
    <sheet name="At 9" sheetId="35" r:id="rId16"/>
    <sheet name="At 10" sheetId="36" r:id="rId17"/>
    <sheet name="At 11" sheetId="37" r:id="rId18"/>
    <sheet name="At 12" sheetId="38" r:id="rId19"/>
    <sheet name="At 13" sheetId="39" r:id="rId20"/>
    <sheet name="At 14" sheetId="40" r:id="rId21"/>
    <sheet name="At 15" sheetId="41" r:id="rId22"/>
    <sheet name="At XX" sheetId="43" r:id="rId23"/>
  </sheets>
  <definedNames>
    <definedName name="_xlnm._FilterDatabase" localSheetId="3" hidden="1">'Ameaças e Cnsq'!$A$185:$Q$190</definedName>
    <definedName name="_xlnm.Print_Area" localSheetId="0">Instruções!$A$1:$A$111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8" i="10" l="1"/>
  <c r="L78" i="10"/>
  <c r="R78" i="10" s="1"/>
  <c r="Q78" i="10"/>
  <c r="G79" i="10"/>
  <c r="R79" i="10" s="1"/>
  <c r="L79" i="10"/>
  <c r="Q79" i="10"/>
  <c r="G90" i="7" l="1"/>
  <c r="G91" i="7"/>
  <c r="Q16" i="9"/>
  <c r="Q17" i="9"/>
  <c r="Q18" i="9"/>
  <c r="Q19" i="9"/>
  <c r="Q20" i="9"/>
  <c r="Q21" i="9"/>
  <c r="Q22" i="9"/>
  <c r="L16" i="9"/>
  <c r="L17" i="9"/>
  <c r="L18" i="9"/>
  <c r="L19" i="9"/>
  <c r="L20" i="9"/>
  <c r="L21" i="9"/>
  <c r="L22" i="9"/>
  <c r="G16" i="9"/>
  <c r="G17" i="9"/>
  <c r="G18" i="9"/>
  <c r="G19" i="9"/>
  <c r="G20" i="9"/>
  <c r="G21" i="9"/>
  <c r="G22" i="9"/>
  <c r="Q171" i="10" l="1"/>
  <c r="Q172" i="10"/>
  <c r="Q173" i="10"/>
  <c r="Q174" i="10"/>
  <c r="Q175" i="10"/>
  <c r="Q176" i="10"/>
  <c r="Q177" i="10"/>
  <c r="Q178" i="10"/>
  <c r="Q170" i="10"/>
  <c r="L171" i="10"/>
  <c r="L172" i="10"/>
  <c r="L173" i="10"/>
  <c r="L174" i="10"/>
  <c r="L175" i="10"/>
  <c r="L176" i="10"/>
  <c r="L177" i="10"/>
  <c r="L178" i="10"/>
  <c r="L170" i="10"/>
  <c r="G171" i="10"/>
  <c r="G172" i="10"/>
  <c r="G173" i="10"/>
  <c r="G174" i="10"/>
  <c r="G175" i="10"/>
  <c r="G176" i="10"/>
  <c r="G177" i="10"/>
  <c r="G178" i="10"/>
  <c r="G170" i="10"/>
  <c r="Q161" i="10"/>
  <c r="Q162" i="10"/>
  <c r="Q163" i="10"/>
  <c r="Q164" i="10"/>
  <c r="Q160" i="10"/>
  <c r="L161" i="10"/>
  <c r="L162" i="10"/>
  <c r="L163" i="10"/>
  <c r="L164" i="10"/>
  <c r="L160" i="10"/>
  <c r="G161" i="10"/>
  <c r="G162" i="10"/>
  <c r="G163" i="10"/>
  <c r="G164" i="10"/>
  <c r="G160" i="10"/>
  <c r="Q148" i="10"/>
  <c r="Q149" i="10"/>
  <c r="Q150" i="10"/>
  <c r="Q151" i="10"/>
  <c r="Q152" i="10"/>
  <c r="Q153" i="10"/>
  <c r="Q154" i="10"/>
  <c r="Q147" i="10"/>
  <c r="L148" i="10"/>
  <c r="L149" i="10"/>
  <c r="L150" i="10"/>
  <c r="L151" i="10"/>
  <c r="L152" i="10"/>
  <c r="L153" i="10"/>
  <c r="L154" i="10"/>
  <c r="L147" i="10"/>
  <c r="G148" i="10"/>
  <c r="G149" i="10"/>
  <c r="G150" i="10"/>
  <c r="G151" i="10"/>
  <c r="G152" i="10"/>
  <c r="G153" i="10"/>
  <c r="G154" i="10"/>
  <c r="G147" i="10"/>
  <c r="Q138" i="10"/>
  <c r="Q139" i="10"/>
  <c r="Q140" i="10"/>
  <c r="Q141" i="10"/>
  <c r="Q137" i="10"/>
  <c r="L138" i="10"/>
  <c r="L139" i="10"/>
  <c r="L140" i="10"/>
  <c r="L141" i="10"/>
  <c r="L137" i="10"/>
  <c r="G138" i="10"/>
  <c r="G139" i="10"/>
  <c r="G140" i="10"/>
  <c r="G141" i="10"/>
  <c r="G137" i="10"/>
  <c r="Q117" i="10"/>
  <c r="Q118" i="10"/>
  <c r="Q119" i="10"/>
  <c r="Q120" i="10"/>
  <c r="Q121" i="10"/>
  <c r="Q122" i="10"/>
  <c r="Q116" i="10"/>
  <c r="L117" i="10"/>
  <c r="L118" i="10"/>
  <c r="L119" i="10"/>
  <c r="L120" i="10"/>
  <c r="L121" i="10"/>
  <c r="L122" i="10"/>
  <c r="L116" i="10"/>
  <c r="G117" i="10"/>
  <c r="G118" i="10"/>
  <c r="G119" i="10"/>
  <c r="G120" i="10"/>
  <c r="G121" i="10"/>
  <c r="G122" i="10"/>
  <c r="G116" i="10"/>
  <c r="Q108" i="10"/>
  <c r="Q109" i="10"/>
  <c r="Q110" i="10"/>
  <c r="Q107" i="10"/>
  <c r="L108" i="10"/>
  <c r="L109" i="10"/>
  <c r="L110" i="10"/>
  <c r="L107" i="10"/>
  <c r="G108" i="10"/>
  <c r="G109" i="10"/>
  <c r="G110" i="10"/>
  <c r="G107" i="10"/>
  <c r="Q99" i="10"/>
  <c r="Q100" i="10"/>
  <c r="Q101" i="10"/>
  <c r="Q98" i="10"/>
  <c r="L99" i="10"/>
  <c r="L100" i="10"/>
  <c r="L101" i="10"/>
  <c r="L98" i="10"/>
  <c r="G99" i="10"/>
  <c r="G100" i="10"/>
  <c r="G101" i="10"/>
  <c r="G98" i="10"/>
  <c r="Q87" i="10"/>
  <c r="Q88" i="10"/>
  <c r="Q89" i="10"/>
  <c r="Q90" i="10"/>
  <c r="Q86" i="10"/>
  <c r="L87" i="10"/>
  <c r="L88" i="10"/>
  <c r="L89" i="10"/>
  <c r="L90" i="10"/>
  <c r="L86" i="10"/>
  <c r="G87" i="10"/>
  <c r="G88" i="10"/>
  <c r="G89" i="10"/>
  <c r="G90" i="10"/>
  <c r="G86" i="10"/>
  <c r="Q74" i="10"/>
  <c r="Q75" i="10"/>
  <c r="Q76" i="10"/>
  <c r="Q77" i="10"/>
  <c r="Q80" i="10"/>
  <c r="Q73" i="10"/>
  <c r="L74" i="10"/>
  <c r="L75" i="10"/>
  <c r="L76" i="10"/>
  <c r="L77" i="10"/>
  <c r="L80" i="10"/>
  <c r="L73" i="10"/>
  <c r="G74" i="10"/>
  <c r="G75" i="10"/>
  <c r="G76" i="10"/>
  <c r="G77" i="10"/>
  <c r="G80" i="10"/>
  <c r="G73" i="10"/>
  <c r="Q57" i="10"/>
  <c r="Q58" i="10"/>
  <c r="Q59" i="10"/>
  <c r="Q60" i="10"/>
  <c r="Q61" i="10"/>
  <c r="Q62" i="10"/>
  <c r="Q63" i="10"/>
  <c r="Q64" i="10"/>
  <c r="Q65" i="10"/>
  <c r="Q66" i="10"/>
  <c r="Q67" i="10"/>
  <c r="Q56" i="10"/>
  <c r="L57" i="10"/>
  <c r="L58" i="10"/>
  <c r="L59" i="10"/>
  <c r="L60" i="10"/>
  <c r="L61" i="10"/>
  <c r="L62" i="10"/>
  <c r="L63" i="10"/>
  <c r="L64" i="10"/>
  <c r="L65" i="10"/>
  <c r="L66" i="10"/>
  <c r="L67" i="10"/>
  <c r="L56" i="10"/>
  <c r="G57" i="10"/>
  <c r="G58" i="10"/>
  <c r="G59" i="10"/>
  <c r="G60" i="10"/>
  <c r="G61" i="10"/>
  <c r="G62" i="10"/>
  <c r="G63" i="10"/>
  <c r="G64" i="10"/>
  <c r="G65" i="10"/>
  <c r="G66" i="10"/>
  <c r="G67" i="10"/>
  <c r="G56" i="10"/>
  <c r="Q45" i="10"/>
  <c r="Q46" i="10"/>
  <c r="Q47" i="10"/>
  <c r="Q48" i="10"/>
  <c r="Q49" i="10"/>
  <c r="Q50" i="10"/>
  <c r="Q44" i="10"/>
  <c r="L45" i="10"/>
  <c r="L46" i="10"/>
  <c r="L47" i="10"/>
  <c r="L48" i="10"/>
  <c r="L49" i="10"/>
  <c r="L50" i="10"/>
  <c r="L44" i="10"/>
  <c r="G45" i="10"/>
  <c r="G46" i="10"/>
  <c r="G47" i="10"/>
  <c r="G48" i="10"/>
  <c r="G49" i="10"/>
  <c r="G50" i="10"/>
  <c r="G44" i="10"/>
  <c r="Q37" i="10"/>
  <c r="Q38" i="10"/>
  <c r="Q36" i="10"/>
  <c r="L37" i="10"/>
  <c r="L38" i="10"/>
  <c r="L36" i="10"/>
  <c r="G37" i="10"/>
  <c r="G38" i="10"/>
  <c r="G36" i="10"/>
  <c r="Q17" i="10"/>
  <c r="Q14" i="10"/>
  <c r="Q15" i="10"/>
  <c r="Q16" i="10"/>
  <c r="Q13" i="10"/>
  <c r="Q24" i="10"/>
  <c r="Q25" i="10"/>
  <c r="Q26" i="10"/>
  <c r="Q27" i="10"/>
  <c r="Q28" i="10"/>
  <c r="Q29" i="10"/>
  <c r="Q30" i="10"/>
  <c r="Q23" i="10"/>
  <c r="L24" i="10"/>
  <c r="L25" i="10"/>
  <c r="L26" i="10"/>
  <c r="L27" i="10"/>
  <c r="L28" i="10"/>
  <c r="L29" i="10"/>
  <c r="L30" i="10"/>
  <c r="L23" i="10"/>
  <c r="G24" i="10"/>
  <c r="G25" i="10"/>
  <c r="G26" i="10"/>
  <c r="G27" i="10"/>
  <c r="G28" i="10"/>
  <c r="G29" i="10"/>
  <c r="G30" i="10"/>
  <c r="G23" i="10"/>
  <c r="L13" i="10"/>
  <c r="L14" i="10"/>
  <c r="L15" i="10"/>
  <c r="L16" i="10"/>
  <c r="L17" i="10"/>
  <c r="G14" i="10"/>
  <c r="G15" i="10"/>
  <c r="G16" i="10"/>
  <c r="G17" i="10"/>
  <c r="G13" i="10"/>
  <c r="Q131" i="10"/>
  <c r="Q130" i="10"/>
  <c r="Q129" i="10"/>
  <c r="Q128" i="10"/>
  <c r="L131" i="10"/>
  <c r="L130" i="10"/>
  <c r="L129" i="10"/>
  <c r="L128" i="10"/>
  <c r="G129" i="10"/>
  <c r="R129" i="10" s="1"/>
  <c r="G130" i="10"/>
  <c r="R130" i="10" s="1"/>
  <c r="G128" i="10"/>
  <c r="G131" i="10"/>
  <c r="R128" i="10" l="1"/>
  <c r="R131" i="10"/>
  <c r="C167" i="7"/>
  <c r="G164" i="7"/>
  <c r="G165" i="7"/>
  <c r="G329" i="7"/>
  <c r="G330" i="7"/>
  <c r="G331" i="7"/>
  <c r="G334" i="7" s="1"/>
  <c r="G332" i="7"/>
  <c r="G339" i="7"/>
  <c r="G342" i="7" s="1"/>
  <c r="G343" i="7" s="1"/>
  <c r="C30" i="8" s="1"/>
  <c r="D30" i="8" s="1"/>
  <c r="G340" i="7"/>
  <c r="G347" i="7"/>
  <c r="G348" i="7"/>
  <c r="G349" i="7"/>
  <c r="G360" i="7" s="1"/>
  <c r="G361" i="7" s="1"/>
  <c r="C31" i="8" s="1"/>
  <c r="D31" i="8" s="1"/>
  <c r="G350" i="7"/>
  <c r="G351" i="7"/>
  <c r="G352" i="7"/>
  <c r="G353" i="7"/>
  <c r="G354" i="7"/>
  <c r="G355" i="7"/>
  <c r="G356" i="7"/>
  <c r="G357" i="7"/>
  <c r="G358" i="7"/>
  <c r="G365" i="7"/>
  <c r="G366" i="7"/>
  <c r="G367" i="7"/>
  <c r="G369" i="7"/>
  <c r="G370" i="7" s="1"/>
  <c r="C32" i="8" s="1"/>
  <c r="G374" i="7"/>
  <c r="G375" i="7"/>
  <c r="G383" i="7" s="1"/>
  <c r="G384" i="7" s="1"/>
  <c r="C33" i="8" s="1"/>
  <c r="D33" i="8" s="1"/>
  <c r="G376" i="7"/>
  <c r="G377" i="7"/>
  <c r="G378" i="7"/>
  <c r="G379" i="7"/>
  <c r="G380" i="7"/>
  <c r="G381" i="7"/>
  <c r="G388" i="7"/>
  <c r="G406" i="7" s="1"/>
  <c r="H395" i="7" s="1"/>
  <c r="G389" i="7"/>
  <c r="G390" i="7"/>
  <c r="G391" i="7"/>
  <c r="G392" i="7"/>
  <c r="G393" i="7"/>
  <c r="G394" i="7"/>
  <c r="G395" i="7"/>
  <c r="G396" i="7"/>
  <c r="G397" i="7"/>
  <c r="G398" i="7"/>
  <c r="G399" i="7"/>
  <c r="G400" i="7"/>
  <c r="G401" i="7"/>
  <c r="G402" i="7"/>
  <c r="G403" i="7"/>
  <c r="G404" i="7"/>
  <c r="G411" i="7"/>
  <c r="G412" i="7"/>
  <c r="G413" i="7"/>
  <c r="G415" i="7" s="1"/>
  <c r="G416" i="7" s="1"/>
  <c r="C35" i="8" s="1"/>
  <c r="D35" i="8" s="1"/>
  <c r="G420" i="7"/>
  <c r="G427" i="7" s="1"/>
  <c r="G421" i="7"/>
  <c r="G422" i="7"/>
  <c r="G423" i="7"/>
  <c r="G424" i="7"/>
  <c r="G425" i="7"/>
  <c r="G432" i="7"/>
  <c r="G454" i="7" s="1"/>
  <c r="G455" i="7" s="1"/>
  <c r="C37" i="8" s="1"/>
  <c r="D37" i="8" s="1"/>
  <c r="G433" i="7"/>
  <c r="G434" i="7"/>
  <c r="G435" i="7"/>
  <c r="G436" i="7"/>
  <c r="G437" i="7"/>
  <c r="G438" i="7"/>
  <c r="G439" i="7"/>
  <c r="G440" i="7"/>
  <c r="G441" i="7"/>
  <c r="G442" i="7"/>
  <c r="G443" i="7"/>
  <c r="G444" i="7"/>
  <c r="G445" i="7"/>
  <c r="G446" i="7"/>
  <c r="G447" i="7"/>
  <c r="G448" i="7"/>
  <c r="G449" i="7"/>
  <c r="G450" i="7"/>
  <c r="G451" i="7"/>
  <c r="G452" i="7"/>
  <c r="G459" i="7"/>
  <c r="G460" i="7"/>
  <c r="G461" i="7"/>
  <c r="G468" i="7" s="1"/>
  <c r="G469" i="7" s="1"/>
  <c r="C38" i="8" s="1"/>
  <c r="D38" i="8" s="1"/>
  <c r="G462" i="7"/>
  <c r="G463" i="7"/>
  <c r="G464" i="7"/>
  <c r="G465" i="7"/>
  <c r="G466" i="7"/>
  <c r="G473" i="7"/>
  <c r="G474" i="7"/>
  <c r="G475" i="7"/>
  <c r="G476" i="7"/>
  <c r="G478" i="7"/>
  <c r="G479" i="7" s="1"/>
  <c r="C39" i="8" s="1"/>
  <c r="D39" i="8" s="1"/>
  <c r="G306" i="7"/>
  <c r="G307" i="7"/>
  <c r="G319" i="7" s="1"/>
  <c r="G320" i="7" s="1"/>
  <c r="C27" i="8" s="1"/>
  <c r="C26" i="8" s="1"/>
  <c r="D26" i="8" s="1"/>
  <c r="G308" i="7"/>
  <c r="G309" i="7"/>
  <c r="G310" i="7"/>
  <c r="G311" i="7"/>
  <c r="G312" i="7"/>
  <c r="G313" i="7"/>
  <c r="G314" i="7"/>
  <c r="G315" i="7"/>
  <c r="G316" i="7"/>
  <c r="G317" i="7"/>
  <c r="G245" i="7"/>
  <c r="G246" i="7"/>
  <c r="G247" i="7"/>
  <c r="G255" i="7" s="1"/>
  <c r="G256" i="7" s="1"/>
  <c r="C21" i="8" s="1"/>
  <c r="G248" i="7"/>
  <c r="G249" i="7"/>
  <c r="G250" i="7"/>
  <c r="G251" i="7"/>
  <c r="G252" i="7"/>
  <c r="G253" i="7"/>
  <c r="G260" i="7"/>
  <c r="G261" i="7"/>
  <c r="G262" i="7"/>
  <c r="G263" i="7"/>
  <c r="G264" i="7"/>
  <c r="G265" i="7"/>
  <c r="G267" i="7"/>
  <c r="G268" i="7" s="1"/>
  <c r="C22" i="8" s="1"/>
  <c r="D22" i="8" s="1"/>
  <c r="G272" i="7"/>
  <c r="G273" i="7"/>
  <c r="G274" i="7"/>
  <c r="G275" i="7"/>
  <c r="G276" i="7"/>
  <c r="G278" i="7"/>
  <c r="G279" i="7" s="1"/>
  <c r="C23" i="8" s="1"/>
  <c r="D23" i="8" s="1"/>
  <c r="G283" i="7"/>
  <c r="G284" i="7"/>
  <c r="G288" i="7" s="1"/>
  <c r="G289" i="7" s="1"/>
  <c r="C24" i="8" s="1"/>
  <c r="D24" i="8" s="1"/>
  <c r="G285" i="7"/>
  <c r="G286" i="7"/>
  <c r="G293" i="7"/>
  <c r="G294" i="7"/>
  <c r="G296" i="7"/>
  <c r="G297" i="7" s="1"/>
  <c r="D177" i="7"/>
  <c r="G185" i="7" s="1"/>
  <c r="C14" i="8" s="1"/>
  <c r="D14" i="8" s="1"/>
  <c r="D178" i="7"/>
  <c r="D189" i="7"/>
  <c r="G197" i="7"/>
  <c r="C15" i="8" s="1"/>
  <c r="D15" i="8" s="1"/>
  <c r="G201" i="7"/>
  <c r="G202" i="7"/>
  <c r="G206" i="7" s="1"/>
  <c r="G207" i="7" s="1"/>
  <c r="C16" i="8" s="1"/>
  <c r="D16" i="8" s="1"/>
  <c r="G203" i="7"/>
  <c r="G204" i="7"/>
  <c r="G211" i="7"/>
  <c r="G212" i="7"/>
  <c r="G216" i="7" s="1"/>
  <c r="G217" i="7" s="1"/>
  <c r="C17" i="8" s="1"/>
  <c r="D17" i="8" s="1"/>
  <c r="G213" i="7"/>
  <c r="G214" i="7"/>
  <c r="G221" i="7"/>
  <c r="G227" i="7" s="1"/>
  <c r="G228" i="7" s="1"/>
  <c r="C18" i="8" s="1"/>
  <c r="D18" i="8" s="1"/>
  <c r="G222" i="7"/>
  <c r="G223" i="7"/>
  <c r="G224" i="7"/>
  <c r="G225" i="7"/>
  <c r="G232" i="7"/>
  <c r="G235" i="7" s="1"/>
  <c r="G236" i="7" s="1"/>
  <c r="C19" i="8" s="1"/>
  <c r="D19" i="8" s="1"/>
  <c r="G233" i="7"/>
  <c r="G17" i="7"/>
  <c r="G18" i="7"/>
  <c r="G19" i="7"/>
  <c r="G20" i="7"/>
  <c r="G21" i="7"/>
  <c r="G22" i="7"/>
  <c r="G23" i="7"/>
  <c r="G24" i="7"/>
  <c r="G25" i="7"/>
  <c r="G26" i="7"/>
  <c r="G27" i="7"/>
  <c r="G28" i="7"/>
  <c r="G29" i="7"/>
  <c r="G30" i="7"/>
  <c r="G31" i="7"/>
  <c r="G32" i="7"/>
  <c r="G33" i="7"/>
  <c r="G34" i="7"/>
  <c r="G35" i="7"/>
  <c r="G36" i="7"/>
  <c r="G37" i="7"/>
  <c r="G38" i="7"/>
  <c r="G39" i="7"/>
  <c r="G40"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8" i="7"/>
  <c r="G89" i="7"/>
  <c r="G92" i="7"/>
  <c r="G93" i="7"/>
  <c r="G94" i="7"/>
  <c r="G95" i="7"/>
  <c r="G96" i="7"/>
  <c r="G97" i="7"/>
  <c r="G98" i="7"/>
  <c r="G99" i="7"/>
  <c r="G100" i="7"/>
  <c r="G101" i="7"/>
  <c r="G102" i="7"/>
  <c r="G103" i="7"/>
  <c r="G104" i="7"/>
  <c r="G105" i="7"/>
  <c r="G106" i="7"/>
  <c r="G107" i="7"/>
  <c r="G108" i="7"/>
  <c r="G109" i="7"/>
  <c r="G110" i="7"/>
  <c r="G111" i="7"/>
  <c r="G112" i="7"/>
  <c r="G113" i="7"/>
  <c r="D120" i="7"/>
  <c r="G135" i="7" s="1"/>
  <c r="C10" i="8" s="1"/>
  <c r="D10" i="8" s="1"/>
  <c r="G139" i="7"/>
  <c r="G150" i="7" s="1"/>
  <c r="G140" i="7"/>
  <c r="G141" i="7"/>
  <c r="G142" i="7"/>
  <c r="G143" i="7"/>
  <c r="G144" i="7"/>
  <c r="G145" i="7"/>
  <c r="G146" i="7"/>
  <c r="G147" i="7"/>
  <c r="G148" i="7"/>
  <c r="G155" i="7"/>
  <c r="G167" i="7" s="1"/>
  <c r="G156" i="7"/>
  <c r="G157" i="7"/>
  <c r="G158" i="7"/>
  <c r="G159" i="7"/>
  <c r="G160" i="7"/>
  <c r="G161" i="7"/>
  <c r="G162" i="7"/>
  <c r="G163" i="7"/>
  <c r="G188" i="9"/>
  <c r="G189" i="9"/>
  <c r="L188" i="9"/>
  <c r="L189" i="9"/>
  <c r="Q188" i="9"/>
  <c r="Q189" i="9"/>
  <c r="G180" i="9"/>
  <c r="G181" i="9"/>
  <c r="L180" i="9"/>
  <c r="L181" i="9"/>
  <c r="Q180" i="9"/>
  <c r="Q181" i="9"/>
  <c r="Q182" i="9"/>
  <c r="G172" i="9"/>
  <c r="G173" i="9"/>
  <c r="L172" i="9"/>
  <c r="L173" i="9"/>
  <c r="R173" i="9" s="1"/>
  <c r="Q172" i="9"/>
  <c r="Q173" i="9"/>
  <c r="Q174" i="9"/>
  <c r="G158" i="9"/>
  <c r="R158" i="9" s="1"/>
  <c r="G159" i="9"/>
  <c r="G160" i="9"/>
  <c r="G161" i="9"/>
  <c r="G162" i="9"/>
  <c r="R162" i="9" s="1"/>
  <c r="C55" i="32" s="1"/>
  <c r="G163" i="9"/>
  <c r="G164" i="9"/>
  <c r="G165" i="9"/>
  <c r="G166" i="9"/>
  <c r="L158" i="9"/>
  <c r="L159" i="9"/>
  <c r="L160" i="9"/>
  <c r="L161" i="9"/>
  <c r="R161" i="9" s="1"/>
  <c r="C87" i="43" s="1"/>
  <c r="L162" i="9"/>
  <c r="L163" i="9"/>
  <c r="L164" i="9"/>
  <c r="L165" i="9"/>
  <c r="R165" i="9" s="1"/>
  <c r="Q158" i="9"/>
  <c r="Q159" i="9"/>
  <c r="Q160" i="9"/>
  <c r="Q161" i="9"/>
  <c r="Q162" i="9"/>
  <c r="Q163" i="9"/>
  <c r="Q164" i="9"/>
  <c r="Q165" i="9"/>
  <c r="G141" i="9"/>
  <c r="G142" i="9"/>
  <c r="G143" i="9"/>
  <c r="R143" i="9" s="1"/>
  <c r="G144" i="9"/>
  <c r="G145" i="9"/>
  <c r="G146" i="9"/>
  <c r="G147" i="9"/>
  <c r="R147" i="9" s="1"/>
  <c r="G148" i="9"/>
  <c r="G149" i="9"/>
  <c r="L141" i="9"/>
  <c r="L142" i="9"/>
  <c r="L143" i="9"/>
  <c r="L144" i="9"/>
  <c r="L145" i="9"/>
  <c r="L146" i="9"/>
  <c r="L147" i="9"/>
  <c r="L148" i="9"/>
  <c r="L149" i="9"/>
  <c r="Q141" i="9"/>
  <c r="Q142" i="9"/>
  <c r="Q143" i="9"/>
  <c r="Q144" i="9"/>
  <c r="Q145" i="9"/>
  <c r="Q146" i="9"/>
  <c r="Q147" i="9"/>
  <c r="Q148" i="9"/>
  <c r="Q149" i="9"/>
  <c r="G131" i="9"/>
  <c r="G132" i="9"/>
  <c r="G133" i="9"/>
  <c r="G134" i="9"/>
  <c r="L131" i="9"/>
  <c r="L132" i="9"/>
  <c r="L133" i="9"/>
  <c r="L134" i="9"/>
  <c r="Q131" i="9"/>
  <c r="Q132" i="9"/>
  <c r="Q135" i="9" s="1"/>
  <c r="Q133" i="9"/>
  <c r="Q134" i="9"/>
  <c r="G114" i="9"/>
  <c r="G115" i="9"/>
  <c r="G116" i="9"/>
  <c r="G117" i="9"/>
  <c r="G118" i="9"/>
  <c r="G119" i="9"/>
  <c r="G120" i="9"/>
  <c r="G121" i="9"/>
  <c r="G122" i="9"/>
  <c r="G123" i="9"/>
  <c r="L114" i="9"/>
  <c r="L115" i="9"/>
  <c r="L116" i="9"/>
  <c r="R116" i="9" s="1"/>
  <c r="L117" i="9"/>
  <c r="L118" i="9"/>
  <c r="R118" i="9" s="1"/>
  <c r="L119" i="9"/>
  <c r="L120" i="9"/>
  <c r="R120" i="9" s="1"/>
  <c r="L121" i="9"/>
  <c r="L122" i="9"/>
  <c r="R122" i="9" s="1"/>
  <c r="C32" i="33" s="1"/>
  <c r="L123" i="9"/>
  <c r="L124" i="9"/>
  <c r="Q114" i="9"/>
  <c r="Q115" i="9"/>
  <c r="Q116" i="9"/>
  <c r="Q117" i="9"/>
  <c r="Q118" i="9"/>
  <c r="Q119" i="9"/>
  <c r="Q120" i="9"/>
  <c r="Q121" i="9"/>
  <c r="R121" i="9" s="1"/>
  <c r="Q122" i="9"/>
  <c r="Q123" i="9"/>
  <c r="G100" i="9"/>
  <c r="G101" i="9"/>
  <c r="G102" i="9"/>
  <c r="G103" i="9"/>
  <c r="G104" i="9"/>
  <c r="G105" i="9"/>
  <c r="G106" i="9"/>
  <c r="G107" i="9"/>
  <c r="L100" i="9"/>
  <c r="R100" i="9" s="1"/>
  <c r="L101" i="9"/>
  <c r="L102" i="9"/>
  <c r="L103" i="9"/>
  <c r="L104" i="9"/>
  <c r="R104" i="9" s="1"/>
  <c r="L105" i="9"/>
  <c r="L106" i="9"/>
  <c r="L107" i="9"/>
  <c r="L108" i="9"/>
  <c r="Q100" i="9"/>
  <c r="Q101" i="9"/>
  <c r="Q102" i="9"/>
  <c r="Q103" i="9"/>
  <c r="Q104" i="9"/>
  <c r="Q105" i="9"/>
  <c r="Q106" i="9"/>
  <c r="Q107" i="9"/>
  <c r="G85" i="9"/>
  <c r="G86" i="9"/>
  <c r="G87" i="9"/>
  <c r="G88" i="9"/>
  <c r="G89" i="9"/>
  <c r="G90" i="9"/>
  <c r="G91" i="9"/>
  <c r="G92" i="9"/>
  <c r="G93" i="9"/>
  <c r="G94" i="9"/>
  <c r="L85" i="9"/>
  <c r="L86" i="9"/>
  <c r="L87" i="9"/>
  <c r="L88" i="9"/>
  <c r="L89" i="9"/>
  <c r="L90" i="9"/>
  <c r="L91" i="9"/>
  <c r="L92" i="9"/>
  <c r="L93" i="9"/>
  <c r="Q85" i="9"/>
  <c r="Q86" i="9"/>
  <c r="Q87" i="9"/>
  <c r="Q88" i="9"/>
  <c r="Q89" i="9"/>
  <c r="Q90" i="9"/>
  <c r="Q91" i="9"/>
  <c r="Q92" i="9"/>
  <c r="Q93" i="9"/>
  <c r="Q94" i="9"/>
  <c r="G72" i="9"/>
  <c r="G73" i="9"/>
  <c r="G74" i="9"/>
  <c r="G75" i="9"/>
  <c r="G76" i="9"/>
  <c r="G77" i="9"/>
  <c r="G78" i="9"/>
  <c r="L72" i="9"/>
  <c r="L73" i="9"/>
  <c r="L74" i="9"/>
  <c r="L75" i="9"/>
  <c r="L76" i="9"/>
  <c r="L77" i="9"/>
  <c r="L78" i="9"/>
  <c r="Q72" i="9"/>
  <c r="Q73" i="9"/>
  <c r="Q74" i="9"/>
  <c r="R74" i="9" s="1"/>
  <c r="Q75" i="9"/>
  <c r="Q76" i="9"/>
  <c r="Q77" i="9"/>
  <c r="Q78" i="9"/>
  <c r="G58" i="9"/>
  <c r="G59" i="9"/>
  <c r="G60" i="9"/>
  <c r="G61" i="9"/>
  <c r="G62" i="9"/>
  <c r="G63" i="9"/>
  <c r="G64" i="9"/>
  <c r="G65" i="9"/>
  <c r="L58" i="9"/>
  <c r="R58" i="9" s="1"/>
  <c r="L59" i="9"/>
  <c r="L60" i="9"/>
  <c r="L61" i="9"/>
  <c r="L62" i="9"/>
  <c r="R62" i="9" s="1"/>
  <c r="L63" i="9"/>
  <c r="L64" i="9"/>
  <c r="R64" i="9" s="1"/>
  <c r="L65" i="9"/>
  <c r="Q58" i="9"/>
  <c r="Q59" i="9"/>
  <c r="Q60" i="9"/>
  <c r="Q61" i="9"/>
  <c r="Q62" i="9"/>
  <c r="Q63" i="9"/>
  <c r="Q64" i="9"/>
  <c r="Q65" i="9"/>
  <c r="G43" i="9"/>
  <c r="G44" i="9"/>
  <c r="G45" i="9"/>
  <c r="G46" i="9"/>
  <c r="G47" i="9"/>
  <c r="G48" i="9"/>
  <c r="G49" i="9"/>
  <c r="G50" i="9"/>
  <c r="R50" i="9" s="1"/>
  <c r="G51" i="9"/>
  <c r="L43" i="9"/>
  <c r="L44" i="9"/>
  <c r="R44" i="9" s="1"/>
  <c r="L45" i="9"/>
  <c r="L46" i="9"/>
  <c r="L47" i="9"/>
  <c r="L48" i="9"/>
  <c r="L49" i="9"/>
  <c r="L50" i="9"/>
  <c r="L51" i="9"/>
  <c r="L52" i="9"/>
  <c r="Q43" i="9"/>
  <c r="Q44" i="9"/>
  <c r="Q45" i="9"/>
  <c r="Q46" i="9"/>
  <c r="Q47" i="9"/>
  <c r="Q48" i="9"/>
  <c r="Q49" i="9"/>
  <c r="Q50" i="9"/>
  <c r="Q51" i="9"/>
  <c r="G29" i="9"/>
  <c r="G30" i="9"/>
  <c r="G31" i="9"/>
  <c r="G32" i="9"/>
  <c r="G33" i="9"/>
  <c r="G34" i="9"/>
  <c r="G35" i="9"/>
  <c r="G36" i="9"/>
  <c r="L29" i="9"/>
  <c r="L30" i="9"/>
  <c r="L31" i="9"/>
  <c r="L32" i="9"/>
  <c r="L33" i="9"/>
  <c r="L34" i="9"/>
  <c r="L35" i="9"/>
  <c r="L36" i="9"/>
  <c r="Q29" i="9"/>
  <c r="Q30" i="9"/>
  <c r="Q31" i="9"/>
  <c r="Q32" i="9"/>
  <c r="R32" i="9" s="1"/>
  <c r="Q33" i="9"/>
  <c r="Q34" i="9"/>
  <c r="R34" i="9" s="1"/>
  <c r="Q35" i="9"/>
  <c r="Q36" i="9"/>
  <c r="R36" i="9" s="1"/>
  <c r="G15" i="9"/>
  <c r="G23" i="9" s="1"/>
  <c r="L15" i="9"/>
  <c r="L23" i="9" s="1"/>
  <c r="Q15" i="9"/>
  <c r="Q23" i="9" s="1"/>
  <c r="E194" i="9"/>
  <c r="B6" i="44" s="1"/>
  <c r="R14" i="10"/>
  <c r="R24" i="10"/>
  <c r="R27" i="10"/>
  <c r="R37" i="10"/>
  <c r="R45" i="10"/>
  <c r="R50" i="10"/>
  <c r="R58" i="10"/>
  <c r="R63" i="10"/>
  <c r="R66" i="10"/>
  <c r="R76" i="10"/>
  <c r="R86" i="10"/>
  <c r="R98" i="10"/>
  <c r="R101" i="10"/>
  <c r="R116" i="10"/>
  <c r="R119" i="10"/>
  <c r="R138" i="10"/>
  <c r="R141" i="10"/>
  <c r="R151" i="10"/>
  <c r="R154" i="10"/>
  <c r="R171" i="10"/>
  <c r="R174" i="10"/>
  <c r="G122" i="7"/>
  <c r="G123" i="7"/>
  <c r="G124" i="7"/>
  <c r="G125" i="7"/>
  <c r="G126" i="7"/>
  <c r="G127" i="7"/>
  <c r="G128" i="7"/>
  <c r="G129" i="7"/>
  <c r="G130" i="7"/>
  <c r="G131" i="7"/>
  <c r="G132" i="7"/>
  <c r="G134" i="7"/>
  <c r="J96" i="43"/>
  <c r="I96" i="43"/>
  <c r="H96" i="43"/>
  <c r="F96" i="43"/>
  <c r="D96" i="43"/>
  <c r="C96" i="43"/>
  <c r="J95" i="43"/>
  <c r="I95" i="43"/>
  <c r="H95" i="43"/>
  <c r="F95" i="43"/>
  <c r="D95" i="43"/>
  <c r="C95" i="43"/>
  <c r="F94" i="43"/>
  <c r="J93" i="43"/>
  <c r="I93" i="43"/>
  <c r="H93" i="43"/>
  <c r="F93" i="43"/>
  <c r="D93" i="43"/>
  <c r="C93" i="43"/>
  <c r="F92" i="43"/>
  <c r="J91" i="43"/>
  <c r="I91" i="43"/>
  <c r="H91" i="43"/>
  <c r="F91" i="43"/>
  <c r="D91" i="43"/>
  <c r="C91" i="43"/>
  <c r="F90" i="43"/>
  <c r="R163" i="9"/>
  <c r="F89" i="43"/>
  <c r="F88" i="43"/>
  <c r="F87" i="43"/>
  <c r="F86" i="43"/>
  <c r="R159" i="9"/>
  <c r="C85" i="43" s="1"/>
  <c r="F85" i="43"/>
  <c r="C84" i="43"/>
  <c r="F84" i="43"/>
  <c r="J83" i="43"/>
  <c r="I83" i="43"/>
  <c r="H83" i="43"/>
  <c r="F83" i="43"/>
  <c r="D83" i="43"/>
  <c r="C83" i="43"/>
  <c r="R148" i="9"/>
  <c r="F82" i="43"/>
  <c r="F81" i="43"/>
  <c r="R146" i="9"/>
  <c r="F80" i="43"/>
  <c r="F79" i="43"/>
  <c r="R144" i="9"/>
  <c r="F78" i="43"/>
  <c r="F77" i="43"/>
  <c r="R142" i="9"/>
  <c r="F76" i="43"/>
  <c r="F75" i="43"/>
  <c r="J74" i="43"/>
  <c r="I74" i="43"/>
  <c r="H74" i="43"/>
  <c r="F74" i="43"/>
  <c r="D74" i="43"/>
  <c r="C74" i="43"/>
  <c r="F73" i="43"/>
  <c r="F72" i="43"/>
  <c r="R131" i="9"/>
  <c r="C71" i="43" s="1"/>
  <c r="F71" i="43"/>
  <c r="J70" i="43"/>
  <c r="I70" i="43"/>
  <c r="H70" i="43"/>
  <c r="F70" i="43"/>
  <c r="D70" i="43"/>
  <c r="C70" i="43"/>
  <c r="C69" i="43"/>
  <c r="F69" i="43"/>
  <c r="F68" i="43"/>
  <c r="F67" i="43"/>
  <c r="R119" i="9"/>
  <c r="F66" i="43"/>
  <c r="C65" i="43"/>
  <c r="F65" i="43"/>
  <c r="F64" i="43"/>
  <c r="F63" i="43"/>
  <c r="R115" i="9"/>
  <c r="F62" i="43"/>
  <c r="R114" i="9"/>
  <c r="C61" i="43"/>
  <c r="F61" i="43"/>
  <c r="J60" i="43"/>
  <c r="I60" i="43"/>
  <c r="H60" i="43"/>
  <c r="F60" i="43"/>
  <c r="D60" i="43"/>
  <c r="C60" i="43"/>
  <c r="R106" i="9"/>
  <c r="F59" i="43"/>
  <c r="F58" i="43"/>
  <c r="F57" i="43"/>
  <c r="F56" i="43"/>
  <c r="R102" i="9"/>
  <c r="F55" i="43"/>
  <c r="F54" i="43"/>
  <c r="F53" i="43"/>
  <c r="J52" i="43"/>
  <c r="I52" i="43"/>
  <c r="H52" i="43"/>
  <c r="F52" i="43"/>
  <c r="D52" i="43"/>
  <c r="C52" i="43"/>
  <c r="F51" i="43"/>
  <c r="R91" i="9"/>
  <c r="C50" i="43" s="1"/>
  <c r="F50" i="43"/>
  <c r="F49" i="43"/>
  <c r="R89" i="9"/>
  <c r="C48" i="43" s="1"/>
  <c r="F48" i="43"/>
  <c r="F47" i="43"/>
  <c r="R87" i="9"/>
  <c r="C46" i="43" s="1"/>
  <c r="F46" i="43"/>
  <c r="F45" i="43"/>
  <c r="R85" i="9"/>
  <c r="C44" i="43" s="1"/>
  <c r="F44" i="43"/>
  <c r="J43" i="43"/>
  <c r="I43" i="43"/>
  <c r="H43" i="43"/>
  <c r="F43" i="43"/>
  <c r="D43" i="43"/>
  <c r="C43" i="43"/>
  <c r="R77" i="9"/>
  <c r="C42" i="43"/>
  <c r="F42" i="43"/>
  <c r="R76" i="9"/>
  <c r="F41" i="43"/>
  <c r="R75" i="9"/>
  <c r="C40" i="43"/>
  <c r="F40" i="43"/>
  <c r="F39" i="43"/>
  <c r="R73" i="9"/>
  <c r="C38" i="43"/>
  <c r="F38" i="43"/>
  <c r="F37" i="43"/>
  <c r="J36" i="43"/>
  <c r="I36" i="43"/>
  <c r="H36" i="43"/>
  <c r="F36" i="43"/>
  <c r="D36" i="43"/>
  <c r="C36" i="43"/>
  <c r="F35" i="43"/>
  <c r="F34" i="43"/>
  <c r="C33" i="43"/>
  <c r="F33" i="43"/>
  <c r="R61" i="9"/>
  <c r="F32" i="43"/>
  <c r="F31" i="43"/>
  <c r="F30" i="43"/>
  <c r="C29" i="43"/>
  <c r="F29" i="43"/>
  <c r="J28" i="43"/>
  <c r="I28" i="43"/>
  <c r="H28" i="43"/>
  <c r="F28" i="43"/>
  <c r="D28" i="43"/>
  <c r="C28" i="43"/>
  <c r="F27" i="43"/>
  <c r="R49" i="9"/>
  <c r="C26" i="43"/>
  <c r="F26" i="43"/>
  <c r="R48" i="9"/>
  <c r="F25" i="43"/>
  <c r="R47" i="9"/>
  <c r="C24" i="43"/>
  <c r="F24" i="43"/>
  <c r="F23" i="43"/>
  <c r="R45" i="9"/>
  <c r="C22" i="43"/>
  <c r="F22" i="43"/>
  <c r="F21" i="43"/>
  <c r="R43" i="9"/>
  <c r="C20" i="43"/>
  <c r="F20" i="43"/>
  <c r="J19" i="43"/>
  <c r="I19" i="43"/>
  <c r="H19" i="43"/>
  <c r="F19" i="43"/>
  <c r="D19" i="43"/>
  <c r="C19" i="43"/>
  <c r="R35" i="9"/>
  <c r="F18" i="43"/>
  <c r="F17" i="43"/>
  <c r="R33" i="9"/>
  <c r="F16" i="43"/>
  <c r="C15" i="43"/>
  <c r="F15" i="43"/>
  <c r="R31" i="9"/>
  <c r="F14" i="43"/>
  <c r="F13" i="43"/>
  <c r="R29" i="9"/>
  <c r="F12" i="43"/>
  <c r="J11" i="43"/>
  <c r="I11" i="43"/>
  <c r="H11" i="43"/>
  <c r="F11" i="43"/>
  <c r="D11" i="43"/>
  <c r="C11" i="43"/>
  <c r="R21" i="9"/>
  <c r="C10" i="43" s="1"/>
  <c r="F10" i="43"/>
  <c r="R20" i="9"/>
  <c r="C9" i="43" s="1"/>
  <c r="F9" i="43"/>
  <c r="R19" i="9"/>
  <c r="C8" i="43" s="1"/>
  <c r="F8" i="43"/>
  <c r="R18" i="9"/>
  <c r="C7" i="43"/>
  <c r="F7" i="43"/>
  <c r="R17" i="9"/>
  <c r="C6" i="43" s="1"/>
  <c r="F6" i="43"/>
  <c r="R16" i="9"/>
  <c r="C5" i="43" s="1"/>
  <c r="F5" i="43"/>
  <c r="R15" i="9"/>
  <c r="C4" i="43" s="1"/>
  <c r="F4" i="43"/>
  <c r="R134" i="9"/>
  <c r="R93" i="9"/>
  <c r="R78" i="9"/>
  <c r="R51" i="9"/>
  <c r="R22" i="9"/>
  <c r="R188" i="9"/>
  <c r="D52" i="9"/>
  <c r="E52" i="9"/>
  <c r="F52" i="9"/>
  <c r="H52" i="9"/>
  <c r="I52" i="9"/>
  <c r="J52" i="9"/>
  <c r="K52" i="9"/>
  <c r="M52" i="9"/>
  <c r="N52" i="9"/>
  <c r="O52" i="9"/>
  <c r="P52" i="9"/>
  <c r="D66" i="9"/>
  <c r="E66" i="9"/>
  <c r="F66" i="9"/>
  <c r="H66" i="9"/>
  <c r="I66" i="9"/>
  <c r="J66" i="9"/>
  <c r="K66" i="9"/>
  <c r="M66" i="9"/>
  <c r="N66" i="9"/>
  <c r="O66" i="9"/>
  <c r="P66" i="9"/>
  <c r="D79" i="9"/>
  <c r="E79" i="9"/>
  <c r="F79" i="9"/>
  <c r="H79" i="9"/>
  <c r="I79" i="9"/>
  <c r="J79" i="9"/>
  <c r="K79" i="9"/>
  <c r="M79" i="9"/>
  <c r="N79" i="9"/>
  <c r="O79" i="9"/>
  <c r="P79" i="9"/>
  <c r="D94" i="9"/>
  <c r="E94" i="9"/>
  <c r="F94" i="9"/>
  <c r="H94" i="9"/>
  <c r="I94" i="9"/>
  <c r="J94" i="9"/>
  <c r="K94" i="9"/>
  <c r="M94" i="9"/>
  <c r="N94" i="9"/>
  <c r="O94" i="9"/>
  <c r="P94" i="9"/>
  <c r="D108" i="9"/>
  <c r="E108" i="9"/>
  <c r="F108" i="9"/>
  <c r="H108" i="9"/>
  <c r="I108" i="9"/>
  <c r="J108" i="9"/>
  <c r="K108" i="9"/>
  <c r="M108" i="9"/>
  <c r="N108" i="9"/>
  <c r="O108" i="9"/>
  <c r="P108" i="9"/>
  <c r="D124" i="9"/>
  <c r="E124" i="9"/>
  <c r="F124" i="9"/>
  <c r="H124" i="9"/>
  <c r="I124" i="9"/>
  <c r="J124" i="9"/>
  <c r="K124" i="9"/>
  <c r="M124" i="9"/>
  <c r="N124" i="9"/>
  <c r="O124" i="9"/>
  <c r="P124" i="9"/>
  <c r="D135" i="9"/>
  <c r="E135" i="9"/>
  <c r="F135" i="9"/>
  <c r="H135" i="9"/>
  <c r="I135" i="9"/>
  <c r="J135" i="9"/>
  <c r="K135" i="9"/>
  <c r="M135" i="9"/>
  <c r="N135" i="9"/>
  <c r="O135" i="9"/>
  <c r="P135" i="9"/>
  <c r="D150" i="9"/>
  <c r="E150" i="9"/>
  <c r="F150" i="9"/>
  <c r="H150" i="9"/>
  <c r="I150" i="9"/>
  <c r="J150" i="9"/>
  <c r="K150" i="9"/>
  <c r="M150" i="9"/>
  <c r="N150" i="9"/>
  <c r="O150" i="9"/>
  <c r="P150" i="9"/>
  <c r="D166" i="9"/>
  <c r="E166" i="9"/>
  <c r="F166" i="9"/>
  <c r="H166" i="9"/>
  <c r="I166" i="9"/>
  <c r="J166" i="9"/>
  <c r="K166" i="9"/>
  <c r="M166" i="9"/>
  <c r="N166" i="9"/>
  <c r="O166" i="9"/>
  <c r="P166" i="9"/>
  <c r="D174" i="9"/>
  <c r="E174" i="9"/>
  <c r="F174" i="9"/>
  <c r="H174" i="9"/>
  <c r="I174" i="9"/>
  <c r="J174" i="9"/>
  <c r="K174" i="9"/>
  <c r="M174" i="9"/>
  <c r="N174" i="9"/>
  <c r="O174" i="9"/>
  <c r="P174" i="9"/>
  <c r="D182" i="9"/>
  <c r="E182" i="9"/>
  <c r="F182" i="9"/>
  <c r="H182" i="9"/>
  <c r="I182" i="9"/>
  <c r="J182" i="9"/>
  <c r="K182" i="9"/>
  <c r="M182" i="9"/>
  <c r="N182" i="9"/>
  <c r="O182" i="9"/>
  <c r="P182" i="9"/>
  <c r="D189" i="9"/>
  <c r="E189" i="9"/>
  <c r="F189" i="9"/>
  <c r="H189" i="9"/>
  <c r="I189" i="9"/>
  <c r="J189" i="9"/>
  <c r="K189" i="9"/>
  <c r="M189" i="9"/>
  <c r="N189" i="9"/>
  <c r="O189" i="9"/>
  <c r="P189" i="9"/>
  <c r="C189" i="9"/>
  <c r="C182" i="9"/>
  <c r="C174" i="9"/>
  <c r="C166" i="9"/>
  <c r="C150" i="9"/>
  <c r="C135" i="9"/>
  <c r="C124" i="9"/>
  <c r="C108" i="9"/>
  <c r="C94" i="9"/>
  <c r="C79" i="9"/>
  <c r="C66" i="9"/>
  <c r="C52" i="9"/>
  <c r="D37" i="9"/>
  <c r="E37" i="9"/>
  <c r="F37" i="9"/>
  <c r="H37" i="9"/>
  <c r="I37" i="9"/>
  <c r="J37" i="9"/>
  <c r="K37" i="9"/>
  <c r="M37" i="9"/>
  <c r="N37" i="9"/>
  <c r="O37" i="9"/>
  <c r="P37" i="9"/>
  <c r="C37" i="9"/>
  <c r="H23" i="9"/>
  <c r="I23" i="9"/>
  <c r="J23" i="9"/>
  <c r="K23" i="9"/>
  <c r="M23" i="9"/>
  <c r="N23" i="9"/>
  <c r="O23" i="9"/>
  <c r="P23" i="9"/>
  <c r="C23" i="9"/>
  <c r="D23" i="9"/>
  <c r="E23" i="9"/>
  <c r="F23" i="9"/>
  <c r="G180" i="7"/>
  <c r="G184" i="7" s="1"/>
  <c r="G181" i="7"/>
  <c r="G182" i="7"/>
  <c r="G191" i="7"/>
  <c r="G192" i="7"/>
  <c r="G193" i="7"/>
  <c r="G194" i="7"/>
  <c r="C83" i="7"/>
  <c r="D83" i="7"/>
  <c r="E83" i="7"/>
  <c r="F83" i="7"/>
  <c r="D42" i="7"/>
  <c r="E42" i="7"/>
  <c r="F42" i="7"/>
  <c r="C42" i="7"/>
  <c r="G196" i="7"/>
  <c r="C46" i="33"/>
  <c r="C44" i="33"/>
  <c r="C43" i="33"/>
  <c r="C41" i="33"/>
  <c r="C39" i="33"/>
  <c r="C35" i="33"/>
  <c r="C33" i="33"/>
  <c r="C31" i="33"/>
  <c r="C27" i="33"/>
  <c r="C25" i="33"/>
  <c r="C22" i="33"/>
  <c r="C21" i="33"/>
  <c r="C19" i="33"/>
  <c r="C15" i="33"/>
  <c r="C13" i="33"/>
  <c r="C11" i="33"/>
  <c r="C10" i="33"/>
  <c r="C7" i="33"/>
  <c r="C6" i="33"/>
  <c r="F5" i="33"/>
  <c r="F6" i="33"/>
  <c r="H7" i="33"/>
  <c r="I7" i="33"/>
  <c r="J7" i="33"/>
  <c r="F8" i="33"/>
  <c r="F9" i="33"/>
  <c r="H10" i="33"/>
  <c r="I10" i="33"/>
  <c r="J10" i="33"/>
  <c r="F11" i="33"/>
  <c r="F12" i="33"/>
  <c r="F13" i="33"/>
  <c r="F14" i="33"/>
  <c r="H15" i="33"/>
  <c r="I15" i="33"/>
  <c r="J15" i="33"/>
  <c r="F16" i="33"/>
  <c r="F17" i="33"/>
  <c r="F18" i="33"/>
  <c r="H19" i="33"/>
  <c r="I19" i="33"/>
  <c r="J19" i="33"/>
  <c r="F20" i="33"/>
  <c r="F21" i="33"/>
  <c r="H22" i="33"/>
  <c r="I22" i="33"/>
  <c r="J22" i="33"/>
  <c r="F23" i="33"/>
  <c r="F24" i="33"/>
  <c r="F25" i="33"/>
  <c r="F26" i="33"/>
  <c r="H27" i="33"/>
  <c r="I27" i="33"/>
  <c r="J27" i="33"/>
  <c r="F28" i="33"/>
  <c r="F29" i="33"/>
  <c r="F30" i="33"/>
  <c r="H31" i="33"/>
  <c r="I31" i="33"/>
  <c r="J31" i="33"/>
  <c r="F32" i="33"/>
  <c r="H33" i="33"/>
  <c r="I33" i="33"/>
  <c r="J33" i="33"/>
  <c r="F34" i="33"/>
  <c r="H35" i="33"/>
  <c r="I35" i="33"/>
  <c r="J35" i="33"/>
  <c r="F36" i="33"/>
  <c r="F37" i="33"/>
  <c r="F38" i="33"/>
  <c r="H39" i="33"/>
  <c r="I39" i="33"/>
  <c r="J39" i="33"/>
  <c r="F40" i="33"/>
  <c r="F41" i="33"/>
  <c r="F42" i="33"/>
  <c r="H43" i="33"/>
  <c r="I43" i="33"/>
  <c r="J43" i="33"/>
  <c r="H44" i="33"/>
  <c r="I44" i="33"/>
  <c r="J44" i="33"/>
  <c r="F45" i="33"/>
  <c r="H46" i="33"/>
  <c r="I46" i="33"/>
  <c r="J46" i="33"/>
  <c r="H47" i="33"/>
  <c r="I47" i="33"/>
  <c r="J47" i="33"/>
  <c r="F7" i="33"/>
  <c r="F10" i="33"/>
  <c r="F15" i="33"/>
  <c r="F19" i="33"/>
  <c r="F22" i="33"/>
  <c r="F27" i="33"/>
  <c r="F31" i="33"/>
  <c r="F33" i="33"/>
  <c r="F35" i="33"/>
  <c r="F39" i="33"/>
  <c r="F43" i="33"/>
  <c r="F44" i="33"/>
  <c r="F46" i="33"/>
  <c r="F47" i="33"/>
  <c r="D7" i="33"/>
  <c r="D10" i="33"/>
  <c r="D15" i="33"/>
  <c r="D19" i="33"/>
  <c r="D22" i="33"/>
  <c r="D27" i="33"/>
  <c r="D31" i="33"/>
  <c r="D33" i="33"/>
  <c r="D35" i="33"/>
  <c r="D39" i="33"/>
  <c r="D43" i="33"/>
  <c r="D44" i="33"/>
  <c r="D46" i="33"/>
  <c r="C47" i="33"/>
  <c r="D47" i="33"/>
  <c r="F4" i="33"/>
  <c r="F60" i="32"/>
  <c r="F59" i="32"/>
  <c r="F58" i="32"/>
  <c r="F57" i="32"/>
  <c r="F56" i="32"/>
  <c r="F55" i="32"/>
  <c r="F54" i="32"/>
  <c r="F53" i="32"/>
  <c r="F52" i="32"/>
  <c r="F51" i="32"/>
  <c r="F50" i="32"/>
  <c r="F49" i="32"/>
  <c r="F48" i="32"/>
  <c r="F47" i="32"/>
  <c r="F46" i="32"/>
  <c r="F45" i="32"/>
  <c r="F44" i="32"/>
  <c r="F43" i="32"/>
  <c r="F39" i="32"/>
  <c r="F40" i="32"/>
  <c r="F41" i="32"/>
  <c r="F42" i="32"/>
  <c r="F38" i="32"/>
  <c r="F37" i="32"/>
  <c r="F32" i="32"/>
  <c r="F33" i="32"/>
  <c r="F34" i="32"/>
  <c r="F35" i="32"/>
  <c r="F36" i="32"/>
  <c r="F31" i="32"/>
  <c r="F30" i="32"/>
  <c r="F26" i="32"/>
  <c r="F27" i="32"/>
  <c r="F28" i="32"/>
  <c r="F29" i="32"/>
  <c r="F25" i="32"/>
  <c r="F24" i="32"/>
  <c r="F23" i="32"/>
  <c r="F18" i="32"/>
  <c r="F19" i="32"/>
  <c r="F20" i="32"/>
  <c r="F21" i="32"/>
  <c r="F22" i="32"/>
  <c r="F17" i="32"/>
  <c r="F12" i="32"/>
  <c r="F13" i="32"/>
  <c r="F14" i="32"/>
  <c r="F15" i="32"/>
  <c r="F11" i="32"/>
  <c r="F10" i="32"/>
  <c r="F9" i="32"/>
  <c r="F8" i="32"/>
  <c r="F7" i="32"/>
  <c r="F6" i="32"/>
  <c r="F16" i="32"/>
  <c r="F5" i="32"/>
  <c r="C60" i="32"/>
  <c r="C59" i="32"/>
  <c r="C58" i="32"/>
  <c r="C57" i="32"/>
  <c r="C53" i="32"/>
  <c r="C52" i="32"/>
  <c r="C51" i="32"/>
  <c r="C50" i="32"/>
  <c r="C49" i="32"/>
  <c r="C47" i="32"/>
  <c r="C46" i="32"/>
  <c r="C45" i="32"/>
  <c r="C44" i="32"/>
  <c r="C43" i="32"/>
  <c r="C41" i="32"/>
  <c r="C38" i="32"/>
  <c r="C37" i="32"/>
  <c r="C36" i="32"/>
  <c r="C30" i="32"/>
  <c r="C26" i="32"/>
  <c r="C28" i="32"/>
  <c r="C24" i="32"/>
  <c r="C22" i="32"/>
  <c r="C20" i="32"/>
  <c r="C16" i="32"/>
  <c r="C14" i="32"/>
  <c r="C12" i="32"/>
  <c r="C10" i="32"/>
  <c r="C9" i="32"/>
  <c r="C8" i="32"/>
  <c r="C6" i="32"/>
  <c r="H8" i="32"/>
  <c r="I8" i="32"/>
  <c r="J8" i="32"/>
  <c r="H10" i="32"/>
  <c r="I10" i="32"/>
  <c r="J10" i="32"/>
  <c r="H16" i="32"/>
  <c r="I16" i="32"/>
  <c r="J16" i="32"/>
  <c r="H22" i="32"/>
  <c r="I22" i="32"/>
  <c r="J22" i="32"/>
  <c r="H24" i="32"/>
  <c r="I24" i="32"/>
  <c r="J24" i="32"/>
  <c r="H30" i="32"/>
  <c r="I30" i="32"/>
  <c r="J30" i="32"/>
  <c r="H36" i="32"/>
  <c r="I36" i="32"/>
  <c r="J36" i="32"/>
  <c r="H43" i="32"/>
  <c r="I43" i="32"/>
  <c r="J43" i="32"/>
  <c r="H46" i="32"/>
  <c r="I46" i="32"/>
  <c r="J46" i="32"/>
  <c r="H51" i="32"/>
  <c r="I51" i="32"/>
  <c r="J51" i="32"/>
  <c r="H57" i="32"/>
  <c r="I57" i="32"/>
  <c r="J57" i="32"/>
  <c r="H58" i="32"/>
  <c r="I58" i="32"/>
  <c r="J58" i="32"/>
  <c r="H59" i="32"/>
  <c r="I59" i="32"/>
  <c r="J59" i="32"/>
  <c r="H60" i="32"/>
  <c r="I60" i="32"/>
  <c r="J60" i="32"/>
  <c r="D8" i="32"/>
  <c r="D10" i="32"/>
  <c r="D16" i="32"/>
  <c r="D22" i="32"/>
  <c r="D24" i="32"/>
  <c r="D30" i="32"/>
  <c r="D36" i="32"/>
  <c r="D43" i="32"/>
  <c r="D46" i="32"/>
  <c r="D51" i="32"/>
  <c r="D57" i="32"/>
  <c r="D58" i="32"/>
  <c r="D59" i="32"/>
  <c r="D60" i="32"/>
  <c r="C4" i="32"/>
  <c r="F4" i="32"/>
  <c r="F28" i="31"/>
  <c r="F27" i="31"/>
  <c r="F26" i="31"/>
  <c r="F25" i="31"/>
  <c r="F24" i="31"/>
  <c r="F23" i="31"/>
  <c r="F22" i="31"/>
  <c r="F21" i="31"/>
  <c r="F20" i="31"/>
  <c r="F19" i="31"/>
  <c r="F18" i="31"/>
  <c r="F17" i="31"/>
  <c r="F16" i="31"/>
  <c r="F15" i="31"/>
  <c r="F14" i="31"/>
  <c r="F13" i="31"/>
  <c r="F12" i="31"/>
  <c r="F11" i="31"/>
  <c r="F10" i="31"/>
  <c r="F9" i="31"/>
  <c r="F8" i="31"/>
  <c r="F7" i="31"/>
  <c r="F6" i="31"/>
  <c r="F5" i="31"/>
  <c r="F4" i="31"/>
  <c r="C28" i="31"/>
  <c r="C27" i="31"/>
  <c r="C26" i="31"/>
  <c r="C25" i="31"/>
  <c r="C24" i="31"/>
  <c r="C23" i="31"/>
  <c r="C22" i="31"/>
  <c r="C19" i="31"/>
  <c r="C18" i="31"/>
  <c r="C17" i="31"/>
  <c r="C16" i="31"/>
  <c r="C15" i="31"/>
  <c r="C14" i="31"/>
  <c r="C13" i="31"/>
  <c r="C12" i="31"/>
  <c r="C11" i="31"/>
  <c r="C10" i="31"/>
  <c r="C9" i="31"/>
  <c r="C8" i="31"/>
  <c r="C7" i="31"/>
  <c r="C6" i="31"/>
  <c r="C5" i="31"/>
  <c r="C4" i="31"/>
  <c r="F21" i="30"/>
  <c r="F20" i="30"/>
  <c r="F19" i="30"/>
  <c r="F18" i="30"/>
  <c r="F17" i="30"/>
  <c r="F16" i="30"/>
  <c r="F15" i="30"/>
  <c r="F14" i="30"/>
  <c r="F13" i="30"/>
  <c r="F12" i="30"/>
  <c r="F11" i="30"/>
  <c r="F10" i="30"/>
  <c r="F9" i="30"/>
  <c r="F8" i="30"/>
  <c r="F7" i="30"/>
  <c r="F6" i="30"/>
  <c r="F5" i="30"/>
  <c r="F4" i="30"/>
  <c r="C21" i="30"/>
  <c r="C20" i="30"/>
  <c r="C19" i="30"/>
  <c r="C18" i="30"/>
  <c r="C17" i="30"/>
  <c r="C15" i="30"/>
  <c r="C14" i="30"/>
  <c r="C13" i="30"/>
  <c r="C12" i="30"/>
  <c r="C11" i="30"/>
  <c r="C10" i="30"/>
  <c r="C9" i="30"/>
  <c r="C8" i="30"/>
  <c r="C7" i="30"/>
  <c r="C6" i="30"/>
  <c r="C5" i="30"/>
  <c r="C4" i="30"/>
  <c r="F32" i="29"/>
  <c r="F31" i="29"/>
  <c r="F30" i="29"/>
  <c r="F29" i="29"/>
  <c r="F28" i="29"/>
  <c r="F27" i="29"/>
  <c r="F26" i="29"/>
  <c r="F25" i="29"/>
  <c r="F24" i="29"/>
  <c r="F23" i="29"/>
  <c r="F22" i="29"/>
  <c r="F21" i="29"/>
  <c r="F20" i="29"/>
  <c r="F19" i="29"/>
  <c r="F18" i="29"/>
  <c r="F17" i="29"/>
  <c r="F16" i="29"/>
  <c r="F15" i="29"/>
  <c r="F14" i="29"/>
  <c r="F13" i="29"/>
  <c r="F12" i="29"/>
  <c r="F11" i="29"/>
  <c r="F10" i="29"/>
  <c r="F9" i="29"/>
  <c r="F8" i="29"/>
  <c r="F7" i="29"/>
  <c r="F6" i="29"/>
  <c r="F5" i="29"/>
  <c r="F4" i="29"/>
  <c r="C32" i="29"/>
  <c r="C31" i="29"/>
  <c r="C30" i="29"/>
  <c r="C29" i="29"/>
  <c r="C27" i="29"/>
  <c r="C25" i="29"/>
  <c r="C24" i="29"/>
  <c r="C23" i="29"/>
  <c r="C22" i="29"/>
  <c r="C21" i="29"/>
  <c r="C20" i="29"/>
  <c r="C18" i="29"/>
  <c r="C17" i="29"/>
  <c r="C15" i="29"/>
  <c r="C13" i="29"/>
  <c r="C12" i="29"/>
  <c r="C11" i="29"/>
  <c r="C9" i="29"/>
  <c r="C7" i="29"/>
  <c r="C5" i="29"/>
  <c r="F20" i="28"/>
  <c r="F19" i="28"/>
  <c r="F18" i="28"/>
  <c r="F17" i="28"/>
  <c r="F16" i="28"/>
  <c r="F15" i="28"/>
  <c r="F14" i="28"/>
  <c r="F13" i="28"/>
  <c r="F12" i="28"/>
  <c r="F11" i="28"/>
  <c r="F10" i="28"/>
  <c r="F9" i="28"/>
  <c r="F8" i="28"/>
  <c r="F7" i="28"/>
  <c r="F6" i="28"/>
  <c r="F5" i="28"/>
  <c r="F4" i="28"/>
  <c r="C20" i="28"/>
  <c r="C19" i="28"/>
  <c r="C18" i="28"/>
  <c r="C17" i="28"/>
  <c r="C16" i="28"/>
  <c r="C14" i="28"/>
  <c r="C13" i="28"/>
  <c r="C11" i="28"/>
  <c r="C10" i="28"/>
  <c r="C9" i="28"/>
  <c r="C8" i="28"/>
  <c r="C7" i="28"/>
  <c r="C6" i="28"/>
  <c r="C5" i="28"/>
  <c r="C4" i="28"/>
  <c r="C4" i="12"/>
  <c r="H5" i="31"/>
  <c r="I5" i="31"/>
  <c r="J5" i="31"/>
  <c r="H7" i="31"/>
  <c r="I7" i="31"/>
  <c r="J7" i="31"/>
  <c r="H9" i="31"/>
  <c r="I9" i="31"/>
  <c r="J9" i="31"/>
  <c r="H10" i="31"/>
  <c r="I10" i="31"/>
  <c r="J10" i="31"/>
  <c r="H12" i="31"/>
  <c r="I12" i="31"/>
  <c r="J12" i="31"/>
  <c r="H14" i="31"/>
  <c r="I14" i="31"/>
  <c r="J14" i="31"/>
  <c r="H16" i="31"/>
  <c r="I16" i="31"/>
  <c r="J16" i="31"/>
  <c r="H18" i="31"/>
  <c r="I18" i="31"/>
  <c r="J18" i="31"/>
  <c r="H22" i="31"/>
  <c r="I22" i="31"/>
  <c r="J22" i="31"/>
  <c r="H24" i="31"/>
  <c r="I24" i="31"/>
  <c r="J24" i="31"/>
  <c r="H25" i="31"/>
  <c r="I25" i="31"/>
  <c r="J25" i="31"/>
  <c r="H27" i="31"/>
  <c r="I27" i="31"/>
  <c r="J27" i="31"/>
  <c r="H28" i="31"/>
  <c r="I28" i="31"/>
  <c r="J28" i="31"/>
  <c r="D5" i="31"/>
  <c r="D7" i="31"/>
  <c r="D9" i="31"/>
  <c r="D10" i="31"/>
  <c r="D12" i="31"/>
  <c r="D14" i="31"/>
  <c r="D16" i="31"/>
  <c r="D18" i="31"/>
  <c r="D22" i="31"/>
  <c r="D24" i="31"/>
  <c r="D25" i="31"/>
  <c r="D27" i="31"/>
  <c r="D28" i="31"/>
  <c r="J4" i="31"/>
  <c r="I4" i="31"/>
  <c r="H4" i="31"/>
  <c r="D4" i="31"/>
  <c r="H5" i="30"/>
  <c r="I5" i="30"/>
  <c r="J5" i="30"/>
  <c r="H6" i="30"/>
  <c r="I6" i="30"/>
  <c r="J6" i="30"/>
  <c r="H7" i="30"/>
  <c r="I7" i="30"/>
  <c r="J7" i="30"/>
  <c r="H8" i="30"/>
  <c r="I8" i="30"/>
  <c r="J8" i="30"/>
  <c r="H9" i="30"/>
  <c r="I9" i="30"/>
  <c r="J9" i="30"/>
  <c r="H10" i="30"/>
  <c r="I10" i="30"/>
  <c r="J10" i="30"/>
  <c r="H12" i="30"/>
  <c r="I12" i="30"/>
  <c r="J12" i="30"/>
  <c r="H14" i="30"/>
  <c r="I14" i="30"/>
  <c r="J14" i="30"/>
  <c r="H17" i="30"/>
  <c r="I17" i="30"/>
  <c r="J17" i="30"/>
  <c r="H18" i="30"/>
  <c r="I18" i="30"/>
  <c r="J18" i="30"/>
  <c r="H19" i="30"/>
  <c r="I19" i="30"/>
  <c r="J19" i="30"/>
  <c r="H20" i="30"/>
  <c r="I20" i="30"/>
  <c r="J20" i="30"/>
  <c r="H21" i="30"/>
  <c r="I21" i="30"/>
  <c r="J21" i="30"/>
  <c r="D5" i="30"/>
  <c r="D6" i="30"/>
  <c r="D7" i="30"/>
  <c r="D8" i="30"/>
  <c r="D9" i="30"/>
  <c r="D10" i="30"/>
  <c r="D12" i="30"/>
  <c r="D14" i="30"/>
  <c r="D17" i="30"/>
  <c r="D18" i="30"/>
  <c r="D19" i="30"/>
  <c r="D20" i="30"/>
  <c r="D21" i="30"/>
  <c r="J4" i="30"/>
  <c r="I4" i="30"/>
  <c r="H4" i="30"/>
  <c r="D4" i="30"/>
  <c r="H5" i="29"/>
  <c r="I5" i="29"/>
  <c r="J5" i="29"/>
  <c r="H7" i="29"/>
  <c r="I7" i="29"/>
  <c r="J7" i="29"/>
  <c r="H9" i="29"/>
  <c r="I9" i="29"/>
  <c r="J9" i="29"/>
  <c r="H11" i="29"/>
  <c r="I11" i="29"/>
  <c r="J11" i="29"/>
  <c r="H13" i="29"/>
  <c r="I13" i="29"/>
  <c r="J13" i="29"/>
  <c r="H15" i="29"/>
  <c r="I15" i="29"/>
  <c r="J15" i="29"/>
  <c r="H17" i="29"/>
  <c r="I17" i="29"/>
  <c r="J17" i="29"/>
  <c r="H20" i="29"/>
  <c r="I20" i="29"/>
  <c r="J20" i="29"/>
  <c r="H23" i="29"/>
  <c r="I23" i="29"/>
  <c r="J23" i="29"/>
  <c r="H27" i="29"/>
  <c r="I27" i="29"/>
  <c r="J27" i="29"/>
  <c r="H29" i="29"/>
  <c r="I29" i="29"/>
  <c r="J29" i="29"/>
  <c r="H30" i="29"/>
  <c r="I30" i="29"/>
  <c r="J30" i="29"/>
  <c r="H31" i="29"/>
  <c r="I31" i="29"/>
  <c r="J31" i="29"/>
  <c r="H32" i="29"/>
  <c r="I32" i="29"/>
  <c r="J32" i="29"/>
  <c r="D5" i="29"/>
  <c r="D7" i="29"/>
  <c r="D9" i="29"/>
  <c r="D11" i="29"/>
  <c r="D13" i="29"/>
  <c r="D15" i="29"/>
  <c r="D17" i="29"/>
  <c r="D20" i="29"/>
  <c r="D23" i="29"/>
  <c r="D27" i="29"/>
  <c r="D29" i="29"/>
  <c r="D30" i="29"/>
  <c r="D31" i="29"/>
  <c r="D32" i="29"/>
  <c r="D5" i="28"/>
  <c r="D6" i="28"/>
  <c r="D7" i="28"/>
  <c r="D8" i="28"/>
  <c r="D9" i="28"/>
  <c r="D10" i="28"/>
  <c r="D11" i="28"/>
  <c r="D13" i="28"/>
  <c r="D16" i="28"/>
  <c r="D17" i="28"/>
  <c r="D18" i="28"/>
  <c r="D19" i="28"/>
  <c r="D20" i="28"/>
  <c r="H5" i="28"/>
  <c r="I5" i="28"/>
  <c r="J5" i="28"/>
  <c r="H6" i="28"/>
  <c r="I6" i="28"/>
  <c r="J6" i="28"/>
  <c r="H7" i="28"/>
  <c r="I7" i="28"/>
  <c r="J7" i="28"/>
  <c r="H8" i="28"/>
  <c r="I8" i="28"/>
  <c r="J8" i="28"/>
  <c r="H9" i="28"/>
  <c r="I9" i="28"/>
  <c r="J9" i="28"/>
  <c r="H10" i="28"/>
  <c r="I10" i="28"/>
  <c r="J10" i="28"/>
  <c r="H11" i="28"/>
  <c r="I11" i="28"/>
  <c r="J11" i="28"/>
  <c r="H13" i="28"/>
  <c r="I13" i="28"/>
  <c r="J13" i="28"/>
  <c r="H16" i="28"/>
  <c r="I16" i="28"/>
  <c r="J16" i="28"/>
  <c r="H17" i="28"/>
  <c r="I17" i="28"/>
  <c r="J17" i="28"/>
  <c r="H18" i="28"/>
  <c r="I18" i="28"/>
  <c r="J18" i="28"/>
  <c r="H19" i="28"/>
  <c r="I19" i="28"/>
  <c r="J19" i="28"/>
  <c r="H20" i="28"/>
  <c r="I20" i="28"/>
  <c r="J20" i="28"/>
  <c r="J4" i="28"/>
  <c r="D4" i="28"/>
  <c r="H4" i="28"/>
  <c r="I4" i="28"/>
  <c r="F39" i="34"/>
  <c r="F38" i="34"/>
  <c r="F37" i="34"/>
  <c r="F36" i="34"/>
  <c r="F35" i="34"/>
  <c r="F34" i="34"/>
  <c r="F33" i="34"/>
  <c r="F32" i="34"/>
  <c r="F31" i="34"/>
  <c r="F30" i="34"/>
  <c r="F29" i="34"/>
  <c r="F28" i="34"/>
  <c r="F27" i="34"/>
  <c r="F26" i="34"/>
  <c r="F25" i="34"/>
  <c r="F24" i="34"/>
  <c r="F23" i="34"/>
  <c r="F22" i="34"/>
  <c r="F21" i="34"/>
  <c r="F20" i="34"/>
  <c r="F19" i="34"/>
  <c r="F18" i="34"/>
  <c r="F17" i="34"/>
  <c r="F16" i="34"/>
  <c r="F15" i="34"/>
  <c r="F14" i="34"/>
  <c r="F13" i="34"/>
  <c r="F12" i="34"/>
  <c r="F11" i="34"/>
  <c r="F10" i="34"/>
  <c r="F9" i="34"/>
  <c r="F8" i="34"/>
  <c r="F7" i="34"/>
  <c r="F6" i="34"/>
  <c r="F5" i="34"/>
  <c r="C39" i="34"/>
  <c r="C38" i="34"/>
  <c r="C37" i="34"/>
  <c r="C36" i="34"/>
  <c r="C34" i="34"/>
  <c r="C33" i="34"/>
  <c r="C30" i="34"/>
  <c r="C29" i="34"/>
  <c r="C28" i="34"/>
  <c r="C27" i="34"/>
  <c r="C26" i="34"/>
  <c r="C22" i="34"/>
  <c r="C21" i="34"/>
  <c r="C20" i="34"/>
  <c r="C19" i="34"/>
  <c r="C18" i="34"/>
  <c r="C17" i="34"/>
  <c r="C16" i="34"/>
  <c r="C15" i="34"/>
  <c r="C13" i="34"/>
  <c r="C12" i="34"/>
  <c r="C11" i="34"/>
  <c r="C10" i="34"/>
  <c r="C9" i="34"/>
  <c r="C8" i="34"/>
  <c r="C6" i="34"/>
  <c r="C5" i="34"/>
  <c r="H6" i="34"/>
  <c r="I6" i="34"/>
  <c r="J6" i="34"/>
  <c r="H8" i="34"/>
  <c r="I8" i="34"/>
  <c r="J8" i="34"/>
  <c r="H12" i="34"/>
  <c r="I12" i="34"/>
  <c r="J12" i="34"/>
  <c r="H16" i="34"/>
  <c r="I16" i="34"/>
  <c r="J16" i="34"/>
  <c r="H18" i="34"/>
  <c r="I18" i="34"/>
  <c r="J18" i="34"/>
  <c r="H22" i="34"/>
  <c r="I22" i="34"/>
  <c r="J22" i="34"/>
  <c r="H26" i="34"/>
  <c r="I26" i="34"/>
  <c r="J26" i="34"/>
  <c r="H28" i="34"/>
  <c r="I28" i="34"/>
  <c r="J28" i="34"/>
  <c r="H30" i="34"/>
  <c r="I30" i="34"/>
  <c r="J30" i="34"/>
  <c r="H34" i="34"/>
  <c r="I34" i="34"/>
  <c r="J34" i="34"/>
  <c r="H36" i="34"/>
  <c r="I36" i="34"/>
  <c r="J36" i="34"/>
  <c r="H37" i="34"/>
  <c r="I37" i="34"/>
  <c r="J37" i="34"/>
  <c r="H38" i="34"/>
  <c r="I38" i="34"/>
  <c r="J38" i="34"/>
  <c r="H39" i="34"/>
  <c r="I39" i="34"/>
  <c r="J39" i="34"/>
  <c r="D6" i="34"/>
  <c r="D8" i="34"/>
  <c r="D12" i="34"/>
  <c r="D16" i="34"/>
  <c r="D18" i="34"/>
  <c r="D22" i="34"/>
  <c r="D26" i="34"/>
  <c r="D28" i="34"/>
  <c r="D30" i="34"/>
  <c r="D34" i="34"/>
  <c r="D36" i="34"/>
  <c r="D37" i="34"/>
  <c r="D38" i="34"/>
  <c r="D39" i="34"/>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13" i="35"/>
  <c r="F12" i="35"/>
  <c r="F11" i="35"/>
  <c r="F10" i="35"/>
  <c r="F9" i="35"/>
  <c r="F8" i="35"/>
  <c r="F7" i="35"/>
  <c r="F6" i="35"/>
  <c r="F5" i="35"/>
  <c r="F4" i="34"/>
  <c r="C40" i="35"/>
  <c r="C39" i="35"/>
  <c r="C37" i="35"/>
  <c r="C36" i="35"/>
  <c r="C35" i="35"/>
  <c r="C34" i="35"/>
  <c r="C32" i="35"/>
  <c r="C30" i="35"/>
  <c r="C28" i="35"/>
  <c r="C27" i="35"/>
  <c r="C23" i="35"/>
  <c r="C22" i="35"/>
  <c r="C21" i="35"/>
  <c r="C20" i="35"/>
  <c r="C19" i="35"/>
  <c r="C18" i="35"/>
  <c r="C17" i="35"/>
  <c r="C16" i="35"/>
  <c r="C15" i="35"/>
  <c r="C13" i="35"/>
  <c r="C12" i="35"/>
  <c r="C11" i="35"/>
  <c r="C10" i="35"/>
  <c r="C8" i="35"/>
  <c r="C6" i="35"/>
  <c r="C5" i="35"/>
  <c r="H6" i="35"/>
  <c r="I6" i="35"/>
  <c r="J6" i="35"/>
  <c r="H10" i="35"/>
  <c r="D10" i="35"/>
  <c r="I10" i="35"/>
  <c r="J10" i="35"/>
  <c r="H13" i="35"/>
  <c r="I13" i="35"/>
  <c r="J13" i="35"/>
  <c r="H16" i="35"/>
  <c r="I16" i="35"/>
  <c r="J16" i="35"/>
  <c r="H20" i="35"/>
  <c r="I20" i="35"/>
  <c r="J20" i="35"/>
  <c r="H23" i="35"/>
  <c r="I23" i="35"/>
  <c r="J23" i="35"/>
  <c r="H27" i="35"/>
  <c r="I27" i="35"/>
  <c r="J27" i="35"/>
  <c r="H32" i="35"/>
  <c r="I32" i="35"/>
  <c r="J32" i="35"/>
  <c r="H36" i="35"/>
  <c r="I36" i="35"/>
  <c r="J36" i="35"/>
  <c r="H37" i="35"/>
  <c r="I37" i="35"/>
  <c r="J37" i="35"/>
  <c r="H39" i="35"/>
  <c r="I39" i="35"/>
  <c r="J39" i="35"/>
  <c r="H40" i="35"/>
  <c r="I40" i="35"/>
  <c r="J40" i="35"/>
  <c r="F4" i="35"/>
  <c r="D6" i="35"/>
  <c r="D13" i="35"/>
  <c r="D16" i="35"/>
  <c r="D20" i="35"/>
  <c r="D23" i="35"/>
  <c r="D27" i="35"/>
  <c r="D32" i="35"/>
  <c r="D36" i="35"/>
  <c r="D37" i="35"/>
  <c r="D39" i="35"/>
  <c r="D40" i="35"/>
  <c r="F96" i="41"/>
  <c r="F95" i="41"/>
  <c r="F94" i="41"/>
  <c r="F93" i="41"/>
  <c r="F92" i="41"/>
  <c r="F85" i="41"/>
  <c r="F86" i="41"/>
  <c r="F87" i="41"/>
  <c r="F88" i="41"/>
  <c r="F89" i="41"/>
  <c r="F90" i="41"/>
  <c r="F91" i="41"/>
  <c r="F84" i="41"/>
  <c r="F76" i="41"/>
  <c r="F77" i="41"/>
  <c r="F78" i="41"/>
  <c r="F79" i="41"/>
  <c r="F80" i="41"/>
  <c r="F81" i="41"/>
  <c r="F82" i="41"/>
  <c r="F83" i="41"/>
  <c r="F75" i="41"/>
  <c r="F72" i="41"/>
  <c r="F73" i="41"/>
  <c r="F74" i="41"/>
  <c r="F71" i="41"/>
  <c r="F62" i="41"/>
  <c r="F63" i="41"/>
  <c r="F64" i="41"/>
  <c r="F65" i="41"/>
  <c r="F66" i="41"/>
  <c r="F67" i="41"/>
  <c r="F68" i="41"/>
  <c r="F69" i="41"/>
  <c r="F70" i="41"/>
  <c r="F61" i="41"/>
  <c r="F54" i="41"/>
  <c r="F55" i="41"/>
  <c r="F56" i="41"/>
  <c r="F57" i="41"/>
  <c r="F58" i="41"/>
  <c r="F59" i="41"/>
  <c r="F60" i="41"/>
  <c r="F53" i="41"/>
  <c r="F45" i="41"/>
  <c r="F46" i="41"/>
  <c r="F47" i="41"/>
  <c r="F48" i="41"/>
  <c r="F49" i="41"/>
  <c r="F50" i="41"/>
  <c r="F51" i="41"/>
  <c r="F52" i="41"/>
  <c r="F44" i="41"/>
  <c r="F38" i="41"/>
  <c r="F39" i="41"/>
  <c r="F40" i="41"/>
  <c r="F41" i="41"/>
  <c r="F42" i="41"/>
  <c r="F43" i="41"/>
  <c r="F37" i="41"/>
  <c r="F30" i="41"/>
  <c r="F31" i="41"/>
  <c r="F32" i="41"/>
  <c r="F33" i="41"/>
  <c r="F34" i="41"/>
  <c r="F35" i="41"/>
  <c r="F36" i="41"/>
  <c r="F29" i="41"/>
  <c r="F21" i="41"/>
  <c r="F22" i="41"/>
  <c r="F23" i="41"/>
  <c r="F24" i="41"/>
  <c r="F25" i="41"/>
  <c r="F26" i="41"/>
  <c r="F27" i="41"/>
  <c r="F28" i="41"/>
  <c r="F20" i="41"/>
  <c r="F13" i="41"/>
  <c r="F14" i="41"/>
  <c r="F15" i="41"/>
  <c r="F16" i="41"/>
  <c r="F17" i="41"/>
  <c r="F18" i="41"/>
  <c r="F19" i="41"/>
  <c r="F12" i="41"/>
  <c r="C96" i="41"/>
  <c r="C95" i="41"/>
  <c r="C93" i="41"/>
  <c r="C85" i="41"/>
  <c r="C87" i="41"/>
  <c r="C88" i="41"/>
  <c r="C89" i="41"/>
  <c r="C91" i="41"/>
  <c r="C84" i="41"/>
  <c r="C78" i="41"/>
  <c r="C83" i="41"/>
  <c r="C74" i="41"/>
  <c r="C71" i="41"/>
  <c r="C65" i="41"/>
  <c r="C69" i="41"/>
  <c r="C70" i="41"/>
  <c r="C61" i="41"/>
  <c r="C57" i="41"/>
  <c r="C60" i="41"/>
  <c r="C46" i="41"/>
  <c r="C48" i="41"/>
  <c r="C50" i="41"/>
  <c r="C52" i="41"/>
  <c r="C44" i="41"/>
  <c r="C38" i="41"/>
  <c r="C40" i="41"/>
  <c r="C41" i="41"/>
  <c r="C42" i="41"/>
  <c r="C43" i="41"/>
  <c r="C33" i="41"/>
  <c r="C36" i="41"/>
  <c r="C29" i="41"/>
  <c r="C21" i="41"/>
  <c r="C22" i="41"/>
  <c r="C24" i="41"/>
  <c r="C26" i="41"/>
  <c r="C28" i="41"/>
  <c r="C20" i="41"/>
  <c r="C15" i="41"/>
  <c r="C16" i="41"/>
  <c r="C19" i="41"/>
  <c r="C12" i="41"/>
  <c r="C7" i="41"/>
  <c r="C8" i="41"/>
  <c r="C10" i="41"/>
  <c r="C11" i="41"/>
  <c r="D11" i="41"/>
  <c r="D19" i="41"/>
  <c r="D28" i="41"/>
  <c r="D36" i="41"/>
  <c r="D43" i="41"/>
  <c r="D52" i="41"/>
  <c r="D60" i="41"/>
  <c r="D70" i="41"/>
  <c r="D74" i="41"/>
  <c r="D83" i="41"/>
  <c r="D91" i="41"/>
  <c r="D93" i="41"/>
  <c r="D95" i="41"/>
  <c r="D96" i="41"/>
  <c r="F5" i="41"/>
  <c r="F6" i="41"/>
  <c r="F7" i="41"/>
  <c r="F8" i="41"/>
  <c r="F9" i="41"/>
  <c r="F10" i="41"/>
  <c r="F11" i="41"/>
  <c r="H11" i="41"/>
  <c r="I11" i="41"/>
  <c r="J11" i="41"/>
  <c r="H19" i="41"/>
  <c r="I19" i="41"/>
  <c r="J19" i="41"/>
  <c r="H28" i="41"/>
  <c r="I28" i="41"/>
  <c r="J28" i="41"/>
  <c r="H36" i="41"/>
  <c r="I36" i="41"/>
  <c r="J36" i="41"/>
  <c r="H43" i="41"/>
  <c r="I43" i="41"/>
  <c r="J43" i="41"/>
  <c r="H52" i="41"/>
  <c r="I52" i="41"/>
  <c r="J52" i="41"/>
  <c r="H60" i="41"/>
  <c r="I60" i="41"/>
  <c r="J60" i="41"/>
  <c r="H70" i="41"/>
  <c r="I70" i="41"/>
  <c r="J70" i="41"/>
  <c r="H74" i="41"/>
  <c r="I74" i="41"/>
  <c r="J74" i="41"/>
  <c r="H83" i="41"/>
  <c r="I83" i="41"/>
  <c r="J83" i="41"/>
  <c r="H91" i="41"/>
  <c r="I91" i="41"/>
  <c r="J91" i="41"/>
  <c r="H93" i="41"/>
  <c r="I93" i="41"/>
  <c r="J93" i="41"/>
  <c r="H95" i="41"/>
  <c r="I95" i="41"/>
  <c r="J95" i="41"/>
  <c r="H96" i="41"/>
  <c r="I96" i="41"/>
  <c r="J96" i="41"/>
  <c r="F4" i="41"/>
  <c r="F96" i="40"/>
  <c r="F95" i="40"/>
  <c r="F94" i="40"/>
  <c r="F93" i="40"/>
  <c r="F92" i="40"/>
  <c r="F85" i="40"/>
  <c r="F86" i="40"/>
  <c r="F87" i="40"/>
  <c r="F88" i="40"/>
  <c r="F89" i="40"/>
  <c r="F90" i="40"/>
  <c r="F91" i="40"/>
  <c r="F84" i="40"/>
  <c r="F76" i="40"/>
  <c r="F77" i="40"/>
  <c r="F78" i="40"/>
  <c r="F79" i="40"/>
  <c r="F80" i="40"/>
  <c r="F81" i="40"/>
  <c r="F82" i="40"/>
  <c r="F83" i="40"/>
  <c r="F75" i="40"/>
  <c r="F72" i="40"/>
  <c r="F73" i="40"/>
  <c r="F74" i="40"/>
  <c r="F71" i="40"/>
  <c r="F62" i="40"/>
  <c r="F63" i="40"/>
  <c r="F64" i="40"/>
  <c r="F65" i="40"/>
  <c r="F66" i="40"/>
  <c r="F67" i="40"/>
  <c r="F68" i="40"/>
  <c r="F69" i="40"/>
  <c r="F70" i="40"/>
  <c r="F61" i="40"/>
  <c r="F54" i="40"/>
  <c r="F55" i="40"/>
  <c r="F56" i="40"/>
  <c r="F57" i="40"/>
  <c r="F58" i="40"/>
  <c r="F59" i="40"/>
  <c r="F60" i="40"/>
  <c r="F53" i="40"/>
  <c r="F45" i="40"/>
  <c r="F46" i="40"/>
  <c r="F47" i="40"/>
  <c r="F48" i="40"/>
  <c r="F49" i="40"/>
  <c r="F50" i="40"/>
  <c r="F51" i="40"/>
  <c r="F52" i="40"/>
  <c r="F44" i="40"/>
  <c r="F38" i="40"/>
  <c r="F39" i="40"/>
  <c r="F40" i="40"/>
  <c r="F41" i="40"/>
  <c r="F42" i="40"/>
  <c r="F43" i="40"/>
  <c r="F37" i="40"/>
  <c r="F30" i="40"/>
  <c r="F31" i="40"/>
  <c r="F32" i="40"/>
  <c r="F33" i="40"/>
  <c r="F34" i="40"/>
  <c r="F35" i="40"/>
  <c r="F36" i="40"/>
  <c r="F29" i="40"/>
  <c r="F21" i="40"/>
  <c r="F22" i="40"/>
  <c r="F23" i="40"/>
  <c r="F24" i="40"/>
  <c r="F25" i="40"/>
  <c r="F26" i="40"/>
  <c r="F27" i="40"/>
  <c r="F28" i="40"/>
  <c r="F20" i="40"/>
  <c r="F13" i="40"/>
  <c r="F14" i="40"/>
  <c r="F15" i="40"/>
  <c r="F16" i="40"/>
  <c r="F17" i="40"/>
  <c r="F18" i="40"/>
  <c r="F19" i="40"/>
  <c r="F12" i="40"/>
  <c r="C96" i="40"/>
  <c r="C95" i="40"/>
  <c r="C93" i="40"/>
  <c r="C85" i="40"/>
  <c r="C86" i="40"/>
  <c r="C89" i="40"/>
  <c r="C90" i="40"/>
  <c r="C91" i="40"/>
  <c r="C76" i="40"/>
  <c r="C77" i="40"/>
  <c r="C80" i="40"/>
  <c r="C81" i="40"/>
  <c r="C83" i="40"/>
  <c r="C74" i="40"/>
  <c r="C71" i="40"/>
  <c r="C62" i="40"/>
  <c r="C65" i="40"/>
  <c r="C66" i="40"/>
  <c r="C69" i="40"/>
  <c r="C70" i="40"/>
  <c r="C61" i="40"/>
  <c r="C55" i="40"/>
  <c r="C59" i="40"/>
  <c r="C60" i="40"/>
  <c r="C46" i="40"/>
  <c r="C48" i="40"/>
  <c r="C50" i="40"/>
  <c r="C52" i="40"/>
  <c r="C44" i="40"/>
  <c r="C38" i="40"/>
  <c r="C39" i="40"/>
  <c r="C40" i="40"/>
  <c r="C42" i="40"/>
  <c r="C43" i="40"/>
  <c r="C32" i="40"/>
  <c r="C33" i="40"/>
  <c r="C35" i="40"/>
  <c r="C36" i="40"/>
  <c r="C29" i="40"/>
  <c r="C22" i="40"/>
  <c r="C24" i="40"/>
  <c r="C26" i="40"/>
  <c r="C27" i="40"/>
  <c r="C28" i="40"/>
  <c r="C20" i="40"/>
  <c r="C14" i="40"/>
  <c r="C15" i="40"/>
  <c r="C17" i="40"/>
  <c r="C19" i="40"/>
  <c r="C5" i="40"/>
  <c r="C7" i="40"/>
  <c r="C9" i="40"/>
  <c r="C11" i="40"/>
  <c r="D11" i="40"/>
  <c r="D19" i="40"/>
  <c r="D28" i="40"/>
  <c r="D36" i="40"/>
  <c r="D43" i="40"/>
  <c r="D52" i="40"/>
  <c r="D60" i="40"/>
  <c r="D70" i="40"/>
  <c r="D74" i="40"/>
  <c r="D83" i="40"/>
  <c r="D91" i="40"/>
  <c r="D93" i="40"/>
  <c r="D95" i="40"/>
  <c r="D96" i="40"/>
  <c r="F5" i="40"/>
  <c r="F6" i="40"/>
  <c r="F7" i="40"/>
  <c r="F8" i="40"/>
  <c r="F9" i="40"/>
  <c r="F10" i="40"/>
  <c r="F11" i="40"/>
  <c r="H11" i="40"/>
  <c r="I11" i="40"/>
  <c r="J11" i="40"/>
  <c r="H19" i="40"/>
  <c r="I19" i="40"/>
  <c r="J19" i="40"/>
  <c r="H28" i="40"/>
  <c r="I28" i="40"/>
  <c r="J28" i="40"/>
  <c r="H36" i="40"/>
  <c r="I36" i="40"/>
  <c r="J36" i="40"/>
  <c r="H43" i="40"/>
  <c r="I43" i="40"/>
  <c r="J43" i="40"/>
  <c r="H52" i="40"/>
  <c r="I52" i="40"/>
  <c r="J52" i="40"/>
  <c r="H60" i="40"/>
  <c r="I60" i="40"/>
  <c r="J60" i="40"/>
  <c r="H70" i="40"/>
  <c r="I70" i="40"/>
  <c r="J70" i="40"/>
  <c r="H74" i="40"/>
  <c r="I74" i="40"/>
  <c r="J74" i="40"/>
  <c r="H83" i="40"/>
  <c r="I83" i="40"/>
  <c r="J83" i="40"/>
  <c r="H91" i="40"/>
  <c r="I91" i="40"/>
  <c r="J91" i="40"/>
  <c r="H93" i="40"/>
  <c r="I93" i="40"/>
  <c r="J93" i="40"/>
  <c r="H95" i="40"/>
  <c r="I95" i="40"/>
  <c r="J95" i="40"/>
  <c r="H96" i="40"/>
  <c r="I96" i="40"/>
  <c r="J96" i="40"/>
  <c r="F4" i="40"/>
  <c r="F96" i="39"/>
  <c r="F95" i="39"/>
  <c r="F94" i="39"/>
  <c r="F93" i="39"/>
  <c r="F92" i="39"/>
  <c r="F85" i="39"/>
  <c r="F86" i="39"/>
  <c r="F87" i="39"/>
  <c r="F88" i="39"/>
  <c r="F89" i="39"/>
  <c r="F90" i="39"/>
  <c r="F91" i="39"/>
  <c r="F84" i="39"/>
  <c r="F76" i="39"/>
  <c r="F77" i="39"/>
  <c r="F78" i="39"/>
  <c r="F79" i="39"/>
  <c r="F80" i="39"/>
  <c r="F81" i="39"/>
  <c r="F82" i="39"/>
  <c r="F83" i="39"/>
  <c r="F75" i="39"/>
  <c r="F72" i="39"/>
  <c r="F73" i="39"/>
  <c r="F74" i="39"/>
  <c r="F71" i="39"/>
  <c r="F62" i="39"/>
  <c r="F63" i="39"/>
  <c r="F64" i="39"/>
  <c r="F65" i="39"/>
  <c r="F66" i="39"/>
  <c r="F67" i="39"/>
  <c r="F68" i="39"/>
  <c r="F69" i="39"/>
  <c r="F70" i="39"/>
  <c r="F61" i="39"/>
  <c r="F54" i="39"/>
  <c r="F55" i="39"/>
  <c r="F56" i="39"/>
  <c r="F57" i="39"/>
  <c r="F58" i="39"/>
  <c r="F59" i="39"/>
  <c r="F60" i="39"/>
  <c r="F53" i="39"/>
  <c r="F45" i="39"/>
  <c r="F46" i="39"/>
  <c r="F47" i="39"/>
  <c r="F48" i="39"/>
  <c r="F49" i="39"/>
  <c r="F50" i="39"/>
  <c r="F51" i="39"/>
  <c r="F52" i="39"/>
  <c r="F44" i="39"/>
  <c r="F38" i="39"/>
  <c r="F39" i="39"/>
  <c r="F40" i="39"/>
  <c r="F41" i="39"/>
  <c r="F42" i="39"/>
  <c r="F43" i="39"/>
  <c r="F37" i="39"/>
  <c r="F30" i="39"/>
  <c r="F31" i="39"/>
  <c r="F32" i="39"/>
  <c r="F33" i="39"/>
  <c r="F34" i="39"/>
  <c r="F35" i="39"/>
  <c r="F36" i="39"/>
  <c r="F29" i="39"/>
  <c r="F21" i="39"/>
  <c r="F22" i="39"/>
  <c r="F23" i="39"/>
  <c r="F24" i="39"/>
  <c r="F25" i="39"/>
  <c r="F26" i="39"/>
  <c r="F27" i="39"/>
  <c r="F28" i="39"/>
  <c r="F20" i="39"/>
  <c r="F13" i="39"/>
  <c r="F14" i="39"/>
  <c r="F15" i="39"/>
  <c r="F16" i="39"/>
  <c r="F17" i="39"/>
  <c r="F18" i="39"/>
  <c r="F19" i="39"/>
  <c r="F12" i="39"/>
  <c r="C96" i="39"/>
  <c r="C95" i="39"/>
  <c r="C93" i="39"/>
  <c r="C85" i="39"/>
  <c r="C87" i="39"/>
  <c r="C88" i="39"/>
  <c r="C89" i="39"/>
  <c r="C91" i="39"/>
  <c r="C84" i="39"/>
  <c r="C76" i="39"/>
  <c r="C77" i="39"/>
  <c r="C78" i="39"/>
  <c r="C80" i="39"/>
  <c r="C81" i="39"/>
  <c r="C83" i="39"/>
  <c r="C74" i="39"/>
  <c r="C71" i="39"/>
  <c r="C62" i="39"/>
  <c r="C65" i="39"/>
  <c r="C66" i="39"/>
  <c r="C69" i="39"/>
  <c r="C70" i="39"/>
  <c r="C61" i="39"/>
  <c r="C55" i="39"/>
  <c r="C60" i="39"/>
  <c r="C46" i="39"/>
  <c r="C48" i="39"/>
  <c r="C50" i="39"/>
  <c r="C52" i="39"/>
  <c r="C44" i="39"/>
  <c r="C38" i="39"/>
  <c r="C39" i="39"/>
  <c r="C40" i="39"/>
  <c r="C41" i="39"/>
  <c r="C42" i="39"/>
  <c r="C43" i="39"/>
  <c r="C32" i="39"/>
  <c r="C33" i="39"/>
  <c r="C35" i="39"/>
  <c r="C36" i="39"/>
  <c r="C29" i="39"/>
  <c r="C21" i="39"/>
  <c r="C22" i="39"/>
  <c r="C24" i="39"/>
  <c r="C26" i="39"/>
  <c r="C27" i="39"/>
  <c r="C28" i="39"/>
  <c r="C20" i="39"/>
  <c r="C14" i="39"/>
  <c r="C15" i="39"/>
  <c r="C16" i="39"/>
  <c r="C17" i="39"/>
  <c r="C18" i="39"/>
  <c r="C19" i="39"/>
  <c r="C12" i="39"/>
  <c r="C5" i="39"/>
  <c r="C7" i="39"/>
  <c r="C8" i="39"/>
  <c r="C9" i="39"/>
  <c r="C11" i="39"/>
  <c r="D11" i="39"/>
  <c r="D19" i="39"/>
  <c r="D28" i="39"/>
  <c r="D36" i="39"/>
  <c r="D43" i="39"/>
  <c r="D52" i="39"/>
  <c r="D60" i="39"/>
  <c r="D70" i="39"/>
  <c r="D74" i="39"/>
  <c r="D83" i="39"/>
  <c r="D91" i="39"/>
  <c r="D93" i="39"/>
  <c r="D95" i="39"/>
  <c r="D96" i="39"/>
  <c r="F5" i="39"/>
  <c r="F6" i="39"/>
  <c r="F7" i="39"/>
  <c r="F8" i="39"/>
  <c r="F9" i="39"/>
  <c r="F10" i="39"/>
  <c r="F11" i="39"/>
  <c r="H11" i="39"/>
  <c r="I11" i="39"/>
  <c r="J11" i="39"/>
  <c r="H19" i="39"/>
  <c r="I19" i="39"/>
  <c r="J19" i="39"/>
  <c r="H28" i="39"/>
  <c r="I28" i="39"/>
  <c r="J28" i="39"/>
  <c r="H36" i="39"/>
  <c r="I36" i="39"/>
  <c r="J36" i="39"/>
  <c r="H43" i="39"/>
  <c r="I43" i="39"/>
  <c r="J43" i="39"/>
  <c r="H52" i="39"/>
  <c r="I52" i="39"/>
  <c r="J52" i="39"/>
  <c r="H60" i="39"/>
  <c r="I60" i="39"/>
  <c r="J60" i="39"/>
  <c r="H70" i="39"/>
  <c r="I70" i="39"/>
  <c r="J70" i="39"/>
  <c r="H74" i="39"/>
  <c r="I74" i="39"/>
  <c r="J74" i="39"/>
  <c r="H83" i="39"/>
  <c r="I83" i="39"/>
  <c r="J83" i="39"/>
  <c r="H91" i="39"/>
  <c r="I91" i="39"/>
  <c r="J91" i="39"/>
  <c r="H93" i="39"/>
  <c r="I93" i="39"/>
  <c r="J93" i="39"/>
  <c r="H95" i="39"/>
  <c r="I95" i="39"/>
  <c r="J95" i="39"/>
  <c r="H96" i="39"/>
  <c r="I96" i="39"/>
  <c r="J96" i="39"/>
  <c r="F4" i="39"/>
  <c r="F96" i="38"/>
  <c r="F95" i="38"/>
  <c r="F94" i="38"/>
  <c r="F93" i="38"/>
  <c r="F92" i="38"/>
  <c r="F85" i="38"/>
  <c r="F86" i="38"/>
  <c r="F87" i="38"/>
  <c r="F88" i="38"/>
  <c r="F89" i="38"/>
  <c r="F90" i="38"/>
  <c r="F91" i="38"/>
  <c r="F84" i="38"/>
  <c r="F76" i="38"/>
  <c r="F77" i="38"/>
  <c r="F78" i="38"/>
  <c r="F79" i="38"/>
  <c r="F80" i="38"/>
  <c r="F81" i="38"/>
  <c r="F82" i="38"/>
  <c r="F83" i="38"/>
  <c r="F75" i="38"/>
  <c r="F72" i="38"/>
  <c r="F73" i="38"/>
  <c r="F74" i="38"/>
  <c r="F71" i="38"/>
  <c r="F62" i="38"/>
  <c r="F63" i="38"/>
  <c r="F64" i="38"/>
  <c r="F65" i="38"/>
  <c r="F66" i="38"/>
  <c r="F67" i="38"/>
  <c r="F68" i="38"/>
  <c r="F69" i="38"/>
  <c r="F70" i="38"/>
  <c r="F61" i="38"/>
  <c r="F54" i="38"/>
  <c r="F55" i="38"/>
  <c r="F56" i="38"/>
  <c r="F57" i="38"/>
  <c r="F58" i="38"/>
  <c r="F59" i="38"/>
  <c r="F60" i="38"/>
  <c r="F53" i="38"/>
  <c r="F45" i="38"/>
  <c r="F46" i="38"/>
  <c r="F47" i="38"/>
  <c r="F48" i="38"/>
  <c r="F49" i="38"/>
  <c r="F50" i="38"/>
  <c r="F51" i="38"/>
  <c r="F52" i="38"/>
  <c r="F44" i="38"/>
  <c r="F38" i="38"/>
  <c r="F39" i="38"/>
  <c r="F40" i="38"/>
  <c r="F41" i="38"/>
  <c r="F42" i="38"/>
  <c r="F43" i="38"/>
  <c r="F37" i="38"/>
  <c r="F30" i="38"/>
  <c r="F31" i="38"/>
  <c r="F32" i="38"/>
  <c r="F33" i="38"/>
  <c r="F34" i="38"/>
  <c r="F35" i="38"/>
  <c r="F36" i="38"/>
  <c r="F29" i="38"/>
  <c r="F21" i="38"/>
  <c r="F22" i="38"/>
  <c r="F23" i="38"/>
  <c r="F24" i="38"/>
  <c r="F25" i="38"/>
  <c r="F26" i="38"/>
  <c r="F27" i="38"/>
  <c r="F28" i="38"/>
  <c r="F20" i="38"/>
  <c r="F13" i="38"/>
  <c r="F14" i="38"/>
  <c r="F15" i="38"/>
  <c r="F16" i="38"/>
  <c r="F17" i="38"/>
  <c r="F18" i="38"/>
  <c r="F19" i="38"/>
  <c r="F12" i="38"/>
  <c r="C96" i="38"/>
  <c r="C95" i="38"/>
  <c r="C93" i="38"/>
  <c r="C85" i="38"/>
  <c r="C87" i="38"/>
  <c r="C88" i="38"/>
  <c r="C89" i="38"/>
  <c r="C91" i="38"/>
  <c r="C84" i="38"/>
  <c r="C76" i="38"/>
  <c r="C77" i="38"/>
  <c r="C78" i="38"/>
  <c r="C80" i="38"/>
  <c r="C81" i="38"/>
  <c r="C82" i="38"/>
  <c r="C83" i="38"/>
  <c r="C74" i="38"/>
  <c r="C71" i="38"/>
  <c r="C62" i="38"/>
  <c r="C65" i="38"/>
  <c r="C66" i="38"/>
  <c r="C69" i="38"/>
  <c r="C70" i="38"/>
  <c r="C61" i="38"/>
  <c r="C55" i="38"/>
  <c r="C57" i="38"/>
  <c r="C60" i="38"/>
  <c r="C53" i="38"/>
  <c r="C46" i="38"/>
  <c r="C48" i="38"/>
  <c r="C50" i="38"/>
  <c r="C52" i="38"/>
  <c r="C44" i="38"/>
  <c r="C38" i="38"/>
  <c r="C39" i="38"/>
  <c r="C40" i="38"/>
  <c r="C41" i="38"/>
  <c r="C42" i="38"/>
  <c r="C43" i="38"/>
  <c r="C32" i="38"/>
  <c r="C33" i="38"/>
  <c r="C35" i="38"/>
  <c r="C36" i="38"/>
  <c r="C29" i="38"/>
  <c r="C21" i="38"/>
  <c r="C22" i="38"/>
  <c r="C24" i="38"/>
  <c r="C26" i="38"/>
  <c r="C27" i="38"/>
  <c r="C28" i="38"/>
  <c r="C20" i="38"/>
  <c r="C14" i="38"/>
  <c r="C15" i="38"/>
  <c r="C16" i="38"/>
  <c r="C17" i="38"/>
  <c r="C19" i="38"/>
  <c r="C12" i="38"/>
  <c r="F5" i="38"/>
  <c r="C5" i="38"/>
  <c r="F6" i="38"/>
  <c r="F7" i="38"/>
  <c r="C7" i="38"/>
  <c r="F8" i="38"/>
  <c r="F9" i="38"/>
  <c r="C9" i="38"/>
  <c r="F10" i="38"/>
  <c r="H11" i="38"/>
  <c r="I11" i="38"/>
  <c r="J11" i="38"/>
  <c r="H19" i="38"/>
  <c r="I19" i="38"/>
  <c r="J19" i="38"/>
  <c r="H28" i="38"/>
  <c r="I28" i="38"/>
  <c r="J28" i="38"/>
  <c r="H36" i="38"/>
  <c r="I36" i="38"/>
  <c r="J36" i="38"/>
  <c r="H43" i="38"/>
  <c r="I43" i="38"/>
  <c r="J43" i="38"/>
  <c r="H52" i="38"/>
  <c r="I52" i="38"/>
  <c r="J52" i="38"/>
  <c r="H60" i="38"/>
  <c r="I60" i="38"/>
  <c r="J60" i="38"/>
  <c r="H70" i="38"/>
  <c r="I70" i="38"/>
  <c r="J70" i="38"/>
  <c r="H74" i="38"/>
  <c r="I74" i="38"/>
  <c r="J74" i="38"/>
  <c r="H83" i="38"/>
  <c r="I83" i="38"/>
  <c r="J83" i="38"/>
  <c r="H91" i="38"/>
  <c r="I91" i="38"/>
  <c r="J91" i="38"/>
  <c r="H93" i="38"/>
  <c r="I93" i="38"/>
  <c r="J93" i="38"/>
  <c r="H95" i="38"/>
  <c r="I95" i="38"/>
  <c r="J95" i="38"/>
  <c r="H96" i="38"/>
  <c r="I96" i="38"/>
  <c r="J96" i="38"/>
  <c r="F11" i="38"/>
  <c r="C11" i="38"/>
  <c r="D11" i="38"/>
  <c r="D19" i="38"/>
  <c r="D28" i="38"/>
  <c r="D36" i="38"/>
  <c r="D43" i="38"/>
  <c r="D52" i="38"/>
  <c r="D60" i="38"/>
  <c r="D70" i="38"/>
  <c r="D74" i="38"/>
  <c r="D83" i="38"/>
  <c r="D91" i="38"/>
  <c r="D93" i="38"/>
  <c r="D95" i="38"/>
  <c r="D96" i="38"/>
  <c r="F4" i="38"/>
  <c r="F96" i="37"/>
  <c r="F95" i="37"/>
  <c r="F94" i="37"/>
  <c r="F93" i="37"/>
  <c r="F92" i="37"/>
  <c r="F85" i="37"/>
  <c r="F86" i="37"/>
  <c r="F87" i="37"/>
  <c r="F88" i="37"/>
  <c r="F89" i="37"/>
  <c r="F90" i="37"/>
  <c r="F91" i="37"/>
  <c r="F84" i="37"/>
  <c r="F76" i="37"/>
  <c r="F77" i="37"/>
  <c r="F78" i="37"/>
  <c r="F79" i="37"/>
  <c r="F80" i="37"/>
  <c r="F81" i="37"/>
  <c r="F82" i="37"/>
  <c r="F83" i="37"/>
  <c r="F75" i="37"/>
  <c r="F72" i="37"/>
  <c r="F73" i="37"/>
  <c r="F74" i="37"/>
  <c r="F71" i="37"/>
  <c r="F62" i="37"/>
  <c r="F63" i="37"/>
  <c r="F64" i="37"/>
  <c r="F65" i="37"/>
  <c r="F66" i="37"/>
  <c r="F67" i="37"/>
  <c r="F68" i="37"/>
  <c r="F69" i="37"/>
  <c r="F70" i="37"/>
  <c r="F61" i="37"/>
  <c r="F54" i="37"/>
  <c r="F55" i="37"/>
  <c r="F56" i="37"/>
  <c r="F57" i="37"/>
  <c r="F58" i="37"/>
  <c r="F59" i="37"/>
  <c r="F60" i="37"/>
  <c r="F53" i="37"/>
  <c r="F45" i="37"/>
  <c r="F46" i="37"/>
  <c r="F47" i="37"/>
  <c r="F48" i="37"/>
  <c r="F49" i="37"/>
  <c r="F50" i="37"/>
  <c r="F51" i="37"/>
  <c r="F52" i="37"/>
  <c r="F44" i="37"/>
  <c r="F38" i="37"/>
  <c r="F39" i="37"/>
  <c r="F40" i="37"/>
  <c r="F41" i="37"/>
  <c r="F42" i="37"/>
  <c r="F43" i="37"/>
  <c r="F37" i="37"/>
  <c r="F30" i="37"/>
  <c r="F31" i="37"/>
  <c r="F32" i="37"/>
  <c r="F33" i="37"/>
  <c r="F34" i="37"/>
  <c r="F35" i="37"/>
  <c r="F36" i="37"/>
  <c r="F29" i="37"/>
  <c r="F21" i="37"/>
  <c r="F22" i="37"/>
  <c r="F23" i="37"/>
  <c r="F24" i="37"/>
  <c r="F25" i="37"/>
  <c r="F26" i="37"/>
  <c r="F27" i="37"/>
  <c r="F28" i="37"/>
  <c r="F20" i="37"/>
  <c r="F13" i="37"/>
  <c r="F14" i="37"/>
  <c r="F15" i="37"/>
  <c r="F16" i="37"/>
  <c r="F17" i="37"/>
  <c r="F18" i="37"/>
  <c r="F19" i="37"/>
  <c r="F12" i="37"/>
  <c r="C96" i="37"/>
  <c r="C95" i="37"/>
  <c r="C93" i="37"/>
  <c r="C85" i="37"/>
  <c r="C87" i="37"/>
  <c r="C88" i="37"/>
  <c r="C89" i="37"/>
  <c r="C91" i="37"/>
  <c r="C84" i="37"/>
  <c r="C76" i="37"/>
  <c r="C77" i="37"/>
  <c r="C78" i="37"/>
  <c r="C80" i="37"/>
  <c r="C81" i="37"/>
  <c r="C83" i="37"/>
  <c r="C74" i="37"/>
  <c r="C71" i="37"/>
  <c r="C62" i="37"/>
  <c r="C65" i="37"/>
  <c r="C66" i="37"/>
  <c r="C69" i="37"/>
  <c r="C70" i="37"/>
  <c r="C61" i="37"/>
  <c r="C55" i="37"/>
  <c r="C59" i="37"/>
  <c r="C60" i="37"/>
  <c r="C46" i="37"/>
  <c r="C48" i="37"/>
  <c r="C50" i="37"/>
  <c r="C52" i="37"/>
  <c r="C44" i="37"/>
  <c r="C38" i="37"/>
  <c r="C39" i="37"/>
  <c r="C40" i="37"/>
  <c r="C41" i="37"/>
  <c r="C42" i="37"/>
  <c r="C43" i="37"/>
  <c r="C32" i="37"/>
  <c r="C33" i="37"/>
  <c r="C35" i="37"/>
  <c r="C36" i="37"/>
  <c r="C29" i="37"/>
  <c r="C21" i="37"/>
  <c r="C22" i="37"/>
  <c r="C24" i="37"/>
  <c r="C26" i="37"/>
  <c r="C27" i="37"/>
  <c r="C28" i="37"/>
  <c r="C20" i="37"/>
  <c r="C14" i="37"/>
  <c r="C15" i="37"/>
  <c r="C16" i="37"/>
  <c r="C17" i="37"/>
  <c r="C19" i="37"/>
  <c r="C12" i="37"/>
  <c r="F5" i="37"/>
  <c r="C5" i="37"/>
  <c r="F6" i="37"/>
  <c r="C6" i="37"/>
  <c r="F7" i="37"/>
  <c r="C7" i="37"/>
  <c r="F8" i="37"/>
  <c r="C8" i="37"/>
  <c r="F9" i="37"/>
  <c r="C9" i="37"/>
  <c r="F10" i="37"/>
  <c r="C10" i="37"/>
  <c r="H11" i="37"/>
  <c r="I11" i="37"/>
  <c r="J11" i="37"/>
  <c r="H19" i="37"/>
  <c r="I19" i="37"/>
  <c r="J19" i="37"/>
  <c r="H28" i="37"/>
  <c r="I28" i="37"/>
  <c r="J28" i="37"/>
  <c r="H36" i="37"/>
  <c r="I36" i="37"/>
  <c r="J36" i="37"/>
  <c r="H43" i="37"/>
  <c r="I43" i="37"/>
  <c r="J43" i="37"/>
  <c r="H52" i="37"/>
  <c r="I52" i="37"/>
  <c r="J52" i="37"/>
  <c r="H60" i="37"/>
  <c r="I60" i="37"/>
  <c r="J60" i="37"/>
  <c r="H70" i="37"/>
  <c r="I70" i="37"/>
  <c r="J70" i="37"/>
  <c r="H74" i="37"/>
  <c r="I74" i="37"/>
  <c r="J74" i="37"/>
  <c r="H83" i="37"/>
  <c r="I83" i="37"/>
  <c r="J83" i="37"/>
  <c r="H91" i="37"/>
  <c r="I91" i="37"/>
  <c r="J91" i="37"/>
  <c r="H93" i="37"/>
  <c r="I93" i="37"/>
  <c r="J93" i="37"/>
  <c r="H95" i="37"/>
  <c r="I95" i="37"/>
  <c r="J95" i="37"/>
  <c r="H96" i="37"/>
  <c r="I96" i="37"/>
  <c r="J96" i="37"/>
  <c r="F11" i="37"/>
  <c r="C11" i="37"/>
  <c r="D11" i="37"/>
  <c r="D19" i="37"/>
  <c r="D28" i="37"/>
  <c r="D36" i="37"/>
  <c r="D43" i="37"/>
  <c r="D52" i="37"/>
  <c r="D60" i="37"/>
  <c r="D70" i="37"/>
  <c r="D74" i="37"/>
  <c r="D83" i="37"/>
  <c r="D91" i="37"/>
  <c r="D93" i="37"/>
  <c r="D95" i="37"/>
  <c r="D96" i="37"/>
  <c r="F4" i="37"/>
  <c r="F96" i="36"/>
  <c r="F95" i="36"/>
  <c r="F94" i="36"/>
  <c r="F93" i="36"/>
  <c r="F92" i="36"/>
  <c r="F85" i="36"/>
  <c r="F86" i="36"/>
  <c r="F87" i="36"/>
  <c r="F88" i="36"/>
  <c r="F89" i="36"/>
  <c r="F90" i="36"/>
  <c r="F91" i="36"/>
  <c r="F84" i="36"/>
  <c r="F76" i="36"/>
  <c r="F77" i="36"/>
  <c r="F78" i="36"/>
  <c r="F79" i="36"/>
  <c r="F80" i="36"/>
  <c r="F81" i="36"/>
  <c r="F82" i="36"/>
  <c r="F83" i="36"/>
  <c r="F75" i="36"/>
  <c r="F72" i="36"/>
  <c r="F73" i="36"/>
  <c r="F74" i="36"/>
  <c r="F71" i="36"/>
  <c r="F62" i="36"/>
  <c r="F63" i="36"/>
  <c r="F64" i="36"/>
  <c r="F65" i="36"/>
  <c r="F66" i="36"/>
  <c r="F67" i="36"/>
  <c r="F68" i="36"/>
  <c r="F69" i="36"/>
  <c r="F70" i="36"/>
  <c r="F61" i="36"/>
  <c r="F54" i="36"/>
  <c r="F55" i="36"/>
  <c r="F56" i="36"/>
  <c r="F57" i="36"/>
  <c r="F58" i="36"/>
  <c r="F59" i="36"/>
  <c r="F60" i="36"/>
  <c r="F53" i="36"/>
  <c r="F45" i="36"/>
  <c r="F46" i="36"/>
  <c r="F47" i="36"/>
  <c r="F48" i="36"/>
  <c r="F49" i="36"/>
  <c r="F50" i="36"/>
  <c r="F51" i="36"/>
  <c r="F52" i="36"/>
  <c r="F44" i="36"/>
  <c r="F38" i="36"/>
  <c r="F39" i="36"/>
  <c r="F40" i="36"/>
  <c r="F41" i="36"/>
  <c r="F42" i="36"/>
  <c r="F43" i="36"/>
  <c r="F37" i="36"/>
  <c r="F30" i="36"/>
  <c r="F31" i="36"/>
  <c r="F32" i="36"/>
  <c r="F33" i="36"/>
  <c r="F34" i="36"/>
  <c r="F35" i="36"/>
  <c r="F36" i="36"/>
  <c r="F29" i="36"/>
  <c r="F21" i="36"/>
  <c r="F22" i="36"/>
  <c r="F23" i="36"/>
  <c r="F24" i="36"/>
  <c r="F25" i="36"/>
  <c r="F26" i="36"/>
  <c r="F27" i="36"/>
  <c r="F28" i="36"/>
  <c r="F20" i="36"/>
  <c r="F13" i="36"/>
  <c r="F14" i="36"/>
  <c r="F15" i="36"/>
  <c r="F16" i="36"/>
  <c r="F17" i="36"/>
  <c r="F18" i="36"/>
  <c r="F19" i="36"/>
  <c r="F12" i="36"/>
  <c r="F5" i="36"/>
  <c r="F6" i="36"/>
  <c r="F7" i="36"/>
  <c r="F8" i="36"/>
  <c r="F9" i="36"/>
  <c r="F10" i="36"/>
  <c r="F11" i="36"/>
  <c r="F4" i="36"/>
  <c r="C96" i="36"/>
  <c r="C95" i="36"/>
  <c r="C93" i="36"/>
  <c r="C85" i="36"/>
  <c r="C87" i="36"/>
  <c r="C88" i="36"/>
  <c r="C89" i="36"/>
  <c r="C91" i="36"/>
  <c r="C84" i="36"/>
  <c r="C76" i="36"/>
  <c r="C77" i="36"/>
  <c r="C78" i="36"/>
  <c r="C80" i="36"/>
  <c r="C81" i="36"/>
  <c r="C83" i="36"/>
  <c r="C74" i="36"/>
  <c r="C71" i="36"/>
  <c r="C62" i="36"/>
  <c r="C65" i="36"/>
  <c r="C66" i="36"/>
  <c r="C68" i="36"/>
  <c r="C69" i="36"/>
  <c r="C70" i="36"/>
  <c r="C61" i="36"/>
  <c r="C55" i="36"/>
  <c r="C60" i="36"/>
  <c r="C46" i="36"/>
  <c r="C48" i="36"/>
  <c r="C50" i="36"/>
  <c r="C52" i="36"/>
  <c r="C44" i="36"/>
  <c r="C38" i="36"/>
  <c r="C39" i="36"/>
  <c r="C40" i="36"/>
  <c r="C41" i="36"/>
  <c r="C42" i="36"/>
  <c r="C43" i="36"/>
  <c r="C32" i="36"/>
  <c r="C33" i="36"/>
  <c r="C35" i="36"/>
  <c r="C36" i="36"/>
  <c r="C29" i="36"/>
  <c r="C21" i="36"/>
  <c r="C22" i="36"/>
  <c r="C24" i="36"/>
  <c r="C25" i="36"/>
  <c r="C26" i="36"/>
  <c r="C27" i="36"/>
  <c r="C28" i="36"/>
  <c r="C20" i="36"/>
  <c r="C14" i="36"/>
  <c r="C15" i="36"/>
  <c r="C16" i="36"/>
  <c r="C17" i="36"/>
  <c r="C19" i="36"/>
  <c r="C12" i="36"/>
  <c r="C5" i="36"/>
  <c r="C7" i="36"/>
  <c r="C9" i="36"/>
  <c r="C11" i="36"/>
  <c r="D11" i="36"/>
  <c r="H11" i="36"/>
  <c r="I11" i="36"/>
  <c r="J11" i="36"/>
  <c r="D19" i="36"/>
  <c r="H19" i="36"/>
  <c r="I19" i="36"/>
  <c r="J19" i="36"/>
  <c r="D28" i="36"/>
  <c r="H28" i="36"/>
  <c r="I28" i="36"/>
  <c r="J28" i="36"/>
  <c r="D36" i="36"/>
  <c r="H36" i="36"/>
  <c r="I36" i="36"/>
  <c r="J36" i="36"/>
  <c r="D43" i="36"/>
  <c r="H43" i="36"/>
  <c r="I43" i="36"/>
  <c r="J43" i="36"/>
  <c r="D52" i="36"/>
  <c r="H52" i="36"/>
  <c r="I52" i="36"/>
  <c r="J52" i="36"/>
  <c r="D60" i="36"/>
  <c r="H60" i="36"/>
  <c r="I60" i="36"/>
  <c r="J60" i="36"/>
  <c r="D70" i="36"/>
  <c r="H70" i="36"/>
  <c r="I70" i="36"/>
  <c r="J70" i="36"/>
  <c r="D74" i="36"/>
  <c r="H74" i="36"/>
  <c r="I74" i="36"/>
  <c r="J74" i="36"/>
  <c r="D83" i="36"/>
  <c r="H83" i="36"/>
  <c r="I83" i="36"/>
  <c r="J83" i="36"/>
  <c r="D91" i="36"/>
  <c r="H91" i="36"/>
  <c r="I91" i="36"/>
  <c r="J91" i="36"/>
  <c r="D93" i="36"/>
  <c r="H93" i="36"/>
  <c r="I93" i="36"/>
  <c r="J93" i="36"/>
  <c r="D95" i="36"/>
  <c r="H95" i="36"/>
  <c r="I95" i="36"/>
  <c r="J95" i="36"/>
  <c r="D96" i="36"/>
  <c r="H96" i="36"/>
  <c r="I96" i="36"/>
  <c r="J96" i="36"/>
  <c r="H5" i="12"/>
  <c r="H6" i="12"/>
  <c r="H7" i="12"/>
  <c r="H8" i="12"/>
  <c r="H9" i="12"/>
  <c r="H10" i="12"/>
  <c r="F11" i="12"/>
  <c r="F12" i="12"/>
  <c r="F13" i="12"/>
  <c r="H14" i="12"/>
  <c r="F15" i="12"/>
  <c r="F16" i="12"/>
  <c r="H17" i="12"/>
  <c r="F18" i="12"/>
  <c r="F19" i="12"/>
  <c r="F20" i="12"/>
  <c r="F21" i="12"/>
  <c r="H21" i="12"/>
  <c r="H22" i="12"/>
  <c r="H23" i="12"/>
  <c r="H24" i="12"/>
  <c r="H25" i="12"/>
  <c r="H4" i="12"/>
  <c r="J5" i="12"/>
  <c r="J6" i="12"/>
  <c r="J7" i="12"/>
  <c r="J8" i="12"/>
  <c r="J9" i="12"/>
  <c r="J10" i="12"/>
  <c r="C11" i="12"/>
  <c r="C13" i="12"/>
  <c r="J14" i="12"/>
  <c r="C15" i="12"/>
  <c r="J17" i="12"/>
  <c r="C20" i="12"/>
  <c r="C21" i="12"/>
  <c r="D21" i="12"/>
  <c r="I21" i="12"/>
  <c r="J21" i="12"/>
  <c r="J22" i="12"/>
  <c r="J23" i="12"/>
  <c r="J24" i="12"/>
  <c r="J25" i="12"/>
  <c r="I5" i="12"/>
  <c r="I6" i="12"/>
  <c r="I7" i="12"/>
  <c r="I8" i="12"/>
  <c r="I9" i="12"/>
  <c r="I10" i="12"/>
  <c r="I14" i="12"/>
  <c r="I17" i="12"/>
  <c r="I22" i="12"/>
  <c r="I23" i="12"/>
  <c r="I24" i="12"/>
  <c r="I25" i="12"/>
  <c r="D4" i="12"/>
  <c r="F4" i="12"/>
  <c r="I4" i="12"/>
  <c r="J4" i="12"/>
  <c r="F24" i="12"/>
  <c r="F23" i="12"/>
  <c r="F22" i="12"/>
  <c r="F17" i="12"/>
  <c r="F14" i="12"/>
  <c r="F10" i="12"/>
  <c r="F9" i="12"/>
  <c r="F8" i="12"/>
  <c r="F7" i="12"/>
  <c r="F6" i="12"/>
  <c r="F5" i="12"/>
  <c r="F25" i="12"/>
  <c r="D25" i="12"/>
  <c r="D24" i="12"/>
  <c r="D23" i="12"/>
  <c r="D22" i="12"/>
  <c r="D17" i="12"/>
  <c r="D14" i="12"/>
  <c r="D10" i="12"/>
  <c r="D9" i="12"/>
  <c r="D8" i="12"/>
  <c r="D7" i="12"/>
  <c r="D6" i="12"/>
  <c r="D5" i="12"/>
  <c r="C25" i="12"/>
  <c r="C24" i="12"/>
  <c r="C23" i="12"/>
  <c r="C22" i="12"/>
  <c r="C17" i="12"/>
  <c r="C10" i="12"/>
  <c r="C9" i="12"/>
  <c r="C8" i="12"/>
  <c r="C7" i="12"/>
  <c r="C6" i="12"/>
  <c r="C5" i="12"/>
  <c r="C14" i="12"/>
  <c r="G239" i="7"/>
  <c r="H239" i="7" s="1"/>
  <c r="H306" i="7"/>
  <c r="H307" i="7"/>
  <c r="H308" i="7"/>
  <c r="H309" i="7"/>
  <c r="H310" i="7"/>
  <c r="H311" i="7"/>
  <c r="H312" i="7"/>
  <c r="H313" i="7"/>
  <c r="H314" i="7"/>
  <c r="H315" i="7"/>
  <c r="H316" i="7"/>
  <c r="H317" i="7"/>
  <c r="H319" i="7"/>
  <c r="C319" i="7"/>
  <c r="D319" i="7"/>
  <c r="E319" i="7"/>
  <c r="F319" i="7"/>
  <c r="F322" i="7" s="1"/>
  <c r="H294" i="7"/>
  <c r="H293" i="7"/>
  <c r="H286" i="7"/>
  <c r="H285" i="7"/>
  <c r="H288" i="7" s="1"/>
  <c r="H284" i="7"/>
  <c r="H283" i="7"/>
  <c r="H276" i="7"/>
  <c r="H275" i="7"/>
  <c r="H274" i="7"/>
  <c r="H273" i="7"/>
  <c r="H272" i="7"/>
  <c r="H265" i="7"/>
  <c r="H264" i="7"/>
  <c r="H263" i="7"/>
  <c r="H262" i="7"/>
  <c r="H261" i="7"/>
  <c r="H267" i="7" s="1"/>
  <c r="H260" i="7"/>
  <c r="H221" i="7"/>
  <c r="H214" i="7"/>
  <c r="H213" i="7"/>
  <c r="H216" i="7" s="1"/>
  <c r="H212" i="7"/>
  <c r="H211" i="7"/>
  <c r="H204" i="7"/>
  <c r="H203" i="7"/>
  <c r="H202" i="7"/>
  <c r="H201" i="7"/>
  <c r="H194" i="7"/>
  <c r="H193" i="7"/>
  <c r="H182" i="7"/>
  <c r="H181" i="7"/>
  <c r="H180" i="7"/>
  <c r="H163" i="7"/>
  <c r="H162" i="7"/>
  <c r="H161" i="7"/>
  <c r="H160" i="7"/>
  <c r="H159" i="7"/>
  <c r="H158" i="7"/>
  <c r="H157" i="7"/>
  <c r="H156" i="7"/>
  <c r="H155" i="7"/>
  <c r="H143" i="7"/>
  <c r="H132" i="7"/>
  <c r="H129" i="7"/>
  <c r="H128" i="7"/>
  <c r="H125" i="7"/>
  <c r="H124" i="7"/>
  <c r="H225" i="7"/>
  <c r="H224" i="7"/>
  <c r="H223" i="7"/>
  <c r="H227" i="7" s="1"/>
  <c r="H222" i="7"/>
  <c r="H233" i="7"/>
  <c r="H232" i="7"/>
  <c r="H235" i="7" s="1"/>
  <c r="H185" i="7"/>
  <c r="C427" i="7"/>
  <c r="F406" i="7"/>
  <c r="E406" i="7"/>
  <c r="D406" i="7"/>
  <c r="C406" i="7"/>
  <c r="G323" i="7"/>
  <c r="H323" i="7"/>
  <c r="F227" i="7"/>
  <c r="C150" i="7"/>
  <c r="C134" i="7"/>
  <c r="C115" i="7"/>
  <c r="D360" i="7"/>
  <c r="E360" i="7"/>
  <c r="F360" i="7"/>
  <c r="C360" i="7"/>
  <c r="G322" i="7"/>
  <c r="H279" i="7"/>
  <c r="H268" i="7"/>
  <c r="H217" i="7"/>
  <c r="D468" i="7"/>
  <c r="E468" i="7"/>
  <c r="E481" i="7" s="1"/>
  <c r="F468" i="7"/>
  <c r="C468" i="7"/>
  <c r="D478" i="7"/>
  <c r="E478" i="7"/>
  <c r="F478" i="7"/>
  <c r="C478" i="7"/>
  <c r="D454" i="7"/>
  <c r="D427" i="7"/>
  <c r="D415" i="7"/>
  <c r="D383" i="7"/>
  <c r="D369" i="7"/>
  <c r="D342" i="7"/>
  <c r="D334" i="7"/>
  <c r="E454" i="7"/>
  <c r="E427" i="7"/>
  <c r="E415" i="7"/>
  <c r="E383" i="7"/>
  <c r="E369" i="7"/>
  <c r="E342" i="7"/>
  <c r="E334" i="7"/>
  <c r="F454" i="7"/>
  <c r="C454" i="7"/>
  <c r="C481" i="7" s="1"/>
  <c r="F427" i="7"/>
  <c r="F342" i="7"/>
  <c r="C342" i="7"/>
  <c r="F334" i="7"/>
  <c r="C334" i="7"/>
  <c r="H197" i="7"/>
  <c r="C369" i="7"/>
  <c r="C415" i="7"/>
  <c r="C383" i="7"/>
  <c r="F415" i="7"/>
  <c r="F383" i="7"/>
  <c r="E322" i="7"/>
  <c r="D322" i="7"/>
  <c r="C322" i="7"/>
  <c r="F296" i="7"/>
  <c r="E296" i="7"/>
  <c r="D296" i="7"/>
  <c r="C296" i="7"/>
  <c r="F288" i="7"/>
  <c r="E288" i="7"/>
  <c r="D288" i="7"/>
  <c r="C288" i="7"/>
  <c r="F278" i="7"/>
  <c r="E278" i="7"/>
  <c r="D278" i="7"/>
  <c r="C278" i="7"/>
  <c r="F267" i="7"/>
  <c r="E267" i="7"/>
  <c r="D267" i="7"/>
  <c r="C267" i="7"/>
  <c r="F255" i="7"/>
  <c r="E255" i="7"/>
  <c r="E299" i="7" s="1"/>
  <c r="D255" i="7"/>
  <c r="C255" i="7"/>
  <c r="F235" i="7"/>
  <c r="E235" i="7"/>
  <c r="E184" i="7"/>
  <c r="E196" i="7"/>
  <c r="E206" i="7"/>
  <c r="E216" i="7"/>
  <c r="E227" i="7"/>
  <c r="D235" i="7"/>
  <c r="C235" i="7"/>
  <c r="D227" i="7"/>
  <c r="C227" i="7"/>
  <c r="F216" i="7"/>
  <c r="D216" i="7"/>
  <c r="C216" i="7"/>
  <c r="F206" i="7"/>
  <c r="D206" i="7"/>
  <c r="C206" i="7"/>
  <c r="C238" i="7" s="1"/>
  <c r="F196" i="7"/>
  <c r="D196" i="7"/>
  <c r="C196" i="7"/>
  <c r="F184" i="7"/>
  <c r="D184" i="7"/>
  <c r="C184" i="7"/>
  <c r="F167" i="7"/>
  <c r="E167" i="7"/>
  <c r="E170" i="7" s="1"/>
  <c r="D167" i="7"/>
  <c r="F150" i="7"/>
  <c r="E150" i="7"/>
  <c r="D150" i="7"/>
  <c r="F134" i="7"/>
  <c r="E134" i="7"/>
  <c r="D134" i="7"/>
  <c r="F115" i="7"/>
  <c r="E115" i="7"/>
  <c r="D115" i="7"/>
  <c r="F238" i="7"/>
  <c r="F299" i="7"/>
  <c r="C299" i="7"/>
  <c r="D299" i="7"/>
  <c r="H207" i="7"/>
  <c r="H289" i="7"/>
  <c r="H228" i="7"/>
  <c r="H296" i="7"/>
  <c r="H206" i="7"/>
  <c r="F369" i="7"/>
  <c r="H476" i="7"/>
  <c r="H475" i="7"/>
  <c r="H473" i="7"/>
  <c r="H474" i="7"/>
  <c r="H464" i="7"/>
  <c r="H463" i="7"/>
  <c r="H462" i="7"/>
  <c r="H461" i="7"/>
  <c r="H459" i="7"/>
  <c r="H460" i="7"/>
  <c r="H466" i="7"/>
  <c r="H465" i="7"/>
  <c r="H445" i="7"/>
  <c r="H420" i="7"/>
  <c r="H412" i="7"/>
  <c r="H411" i="7"/>
  <c r="H415" i="7" s="1"/>
  <c r="H413" i="7"/>
  <c r="H388" i="7"/>
  <c r="H393" i="7"/>
  <c r="H378" i="7"/>
  <c r="H377" i="7"/>
  <c r="H376" i="7"/>
  <c r="H381" i="7"/>
  <c r="H375" i="7"/>
  <c r="H374" i="7"/>
  <c r="H383" i="7" s="1"/>
  <c r="H380" i="7"/>
  <c r="H379" i="7"/>
  <c r="D32" i="8"/>
  <c r="H367" i="7"/>
  <c r="H366" i="7"/>
  <c r="H365" i="7"/>
  <c r="H361" i="7"/>
  <c r="H339" i="7"/>
  <c r="H340" i="7"/>
  <c r="H252" i="7"/>
  <c r="H250" i="7"/>
  <c r="H245" i="7"/>
  <c r="H251" i="7"/>
  <c r="H247" i="7"/>
  <c r="H246" i="7"/>
  <c r="H255" i="7" s="1"/>
  <c r="H249" i="7"/>
  <c r="H248" i="7"/>
  <c r="H253" i="7"/>
  <c r="G299" i="7"/>
  <c r="H351" i="7"/>
  <c r="H349" i="7"/>
  <c r="H358" i="7"/>
  <c r="H352" i="7"/>
  <c r="H350" i="7"/>
  <c r="H357" i="7"/>
  <c r="H356" i="7"/>
  <c r="H348" i="7"/>
  <c r="H355" i="7"/>
  <c r="H347" i="7"/>
  <c r="H360" i="7" s="1"/>
  <c r="H354" i="7"/>
  <c r="H353" i="7"/>
  <c r="H236" i="7"/>
  <c r="G238" i="7"/>
  <c r="H184" i="7"/>
  <c r="H320" i="7"/>
  <c r="H135" i="7"/>
  <c r="H479" i="7"/>
  <c r="H469" i="7"/>
  <c r="H434" i="7"/>
  <c r="H437" i="7"/>
  <c r="H436" i="7"/>
  <c r="H446" i="7"/>
  <c r="H438" i="7"/>
  <c r="H435" i="7"/>
  <c r="H439" i="7"/>
  <c r="H443" i="7"/>
  <c r="H447" i="7"/>
  <c r="H451" i="7"/>
  <c r="H444" i="7"/>
  <c r="H448" i="7"/>
  <c r="H440" i="7"/>
  <c r="H452" i="7"/>
  <c r="H449" i="7"/>
  <c r="H432" i="7"/>
  <c r="H442" i="7"/>
  <c r="H441" i="7"/>
  <c r="H450" i="7"/>
  <c r="H433" i="7"/>
  <c r="H416" i="7"/>
  <c r="H384" i="7"/>
  <c r="H342" i="7"/>
  <c r="H343" i="7"/>
  <c r="H256" i="7"/>
  <c r="H370" i="7"/>
  <c r="H369" i="7"/>
  <c r="H167" i="7"/>
  <c r="H455" i="7"/>
  <c r="H454" i="7"/>
  <c r="G174" i="9" l="1"/>
  <c r="R172" i="9"/>
  <c r="H391" i="7"/>
  <c r="F170" i="7"/>
  <c r="D481" i="7"/>
  <c r="H278" i="7"/>
  <c r="H192" i="7"/>
  <c r="H191" i="7"/>
  <c r="H196" i="7" s="1"/>
  <c r="C68" i="43"/>
  <c r="C19" i="29"/>
  <c r="C68" i="40"/>
  <c r="C68" i="38"/>
  <c r="C68" i="39"/>
  <c r="C68" i="41"/>
  <c r="C68" i="37"/>
  <c r="C12" i="12"/>
  <c r="C67" i="40"/>
  <c r="C67" i="43"/>
  <c r="C67" i="39"/>
  <c r="C67" i="41"/>
  <c r="C67" i="37"/>
  <c r="C67" i="36"/>
  <c r="C63" i="40"/>
  <c r="C63" i="43"/>
  <c r="C63" i="39"/>
  <c r="C63" i="37"/>
  <c r="C63" i="41"/>
  <c r="C63" i="36"/>
  <c r="R132" i="9"/>
  <c r="G135" i="9"/>
  <c r="Q136" i="9" s="1"/>
  <c r="L182" i="9"/>
  <c r="R181" i="9"/>
  <c r="Q190" i="9"/>
  <c r="G151" i="7"/>
  <c r="H146" i="7"/>
  <c r="H142" i="7"/>
  <c r="H140" i="7"/>
  <c r="H145" i="7"/>
  <c r="H141" i="7"/>
  <c r="G428" i="7"/>
  <c r="H421" i="7"/>
  <c r="H427" i="7" s="1"/>
  <c r="H423" i="7"/>
  <c r="H422" i="7"/>
  <c r="G335" i="7"/>
  <c r="H329" i="7"/>
  <c r="H331" i="7"/>
  <c r="H402" i="7"/>
  <c r="H144" i="7"/>
  <c r="H330" i="7"/>
  <c r="H390" i="7"/>
  <c r="H424" i="7"/>
  <c r="E238" i="7"/>
  <c r="H147" i="7"/>
  <c r="C63" i="38"/>
  <c r="C39" i="32"/>
  <c r="C25" i="43"/>
  <c r="C15" i="32"/>
  <c r="C25" i="40"/>
  <c r="C25" i="41"/>
  <c r="C25" i="38"/>
  <c r="C25" i="39"/>
  <c r="C25" i="37"/>
  <c r="C30" i="33"/>
  <c r="C59" i="43"/>
  <c r="C59" i="41"/>
  <c r="C59" i="36"/>
  <c r="C59" i="38"/>
  <c r="C59" i="39"/>
  <c r="Q66" i="9"/>
  <c r="R63" i="9"/>
  <c r="G66" i="9"/>
  <c r="R59" i="9"/>
  <c r="C57" i="43"/>
  <c r="C25" i="35"/>
  <c r="C57" i="40"/>
  <c r="C34" i="32"/>
  <c r="C57" i="39"/>
  <c r="C25" i="34"/>
  <c r="C57" i="37"/>
  <c r="C57" i="36"/>
  <c r="C53" i="43"/>
  <c r="C53" i="40"/>
  <c r="C23" i="34"/>
  <c r="C53" i="39"/>
  <c r="C53" i="37"/>
  <c r="C53" i="41"/>
  <c r="C53" i="36"/>
  <c r="R117" i="9"/>
  <c r="C25" i="8"/>
  <c r="D25" i="8" s="1"/>
  <c r="H297" i="7"/>
  <c r="G407" i="7"/>
  <c r="H397" i="7"/>
  <c r="H404" i="7"/>
  <c r="H400" i="7"/>
  <c r="H394" i="7"/>
  <c r="H398" i="7"/>
  <c r="H389" i="7"/>
  <c r="H406" i="7" s="1"/>
  <c r="H396" i="7"/>
  <c r="H399" i="7"/>
  <c r="H401" i="7"/>
  <c r="G481" i="7"/>
  <c r="H468" i="7"/>
  <c r="D238" i="7"/>
  <c r="G300" i="7"/>
  <c r="H300" i="7" s="1"/>
  <c r="H332" i="7"/>
  <c r="H392" i="7"/>
  <c r="H403" i="7"/>
  <c r="H425" i="7"/>
  <c r="H478" i="7"/>
  <c r="F481" i="7"/>
  <c r="H139" i="7"/>
  <c r="H148" i="7"/>
  <c r="C67" i="38"/>
  <c r="C18" i="43"/>
  <c r="C9" i="35"/>
  <c r="C18" i="41"/>
  <c r="C18" i="37"/>
  <c r="C18" i="36"/>
  <c r="C18" i="40"/>
  <c r="C18" i="38"/>
  <c r="C82" i="43"/>
  <c r="C38" i="33"/>
  <c r="C82" i="40"/>
  <c r="C31" i="35"/>
  <c r="C82" i="39"/>
  <c r="C82" i="41"/>
  <c r="C82" i="37"/>
  <c r="C82" i="36"/>
  <c r="H131" i="7"/>
  <c r="H127" i="7"/>
  <c r="H123" i="7"/>
  <c r="H130" i="7"/>
  <c r="H126" i="7"/>
  <c r="H122" i="7"/>
  <c r="H134" i="7" s="1"/>
  <c r="D170" i="7"/>
  <c r="C14" i="43"/>
  <c r="C6" i="29"/>
  <c r="C14" i="41"/>
  <c r="C16" i="43"/>
  <c r="C16" i="40"/>
  <c r="C32" i="43"/>
  <c r="C17" i="33"/>
  <c r="C19" i="32"/>
  <c r="C10" i="29"/>
  <c r="C32" i="41"/>
  <c r="C80" i="43"/>
  <c r="C80" i="41"/>
  <c r="C20" i="31"/>
  <c r="C16" i="30"/>
  <c r="C26" i="29"/>
  <c r="C14" i="33"/>
  <c r="C27" i="43"/>
  <c r="C27" i="41"/>
  <c r="G52" i="9"/>
  <c r="Q53" i="9" s="1"/>
  <c r="R107" i="9"/>
  <c r="C26" i="35" s="1"/>
  <c r="R103" i="9"/>
  <c r="C33" i="35"/>
  <c r="C35" i="34"/>
  <c r="C170" i="7"/>
  <c r="C12" i="43"/>
  <c r="C8" i="33"/>
  <c r="C12" i="40"/>
  <c r="C41" i="43"/>
  <c r="C20" i="33"/>
  <c r="C41" i="40"/>
  <c r="C55" i="43"/>
  <c r="C32" i="32"/>
  <c r="C24" i="34"/>
  <c r="C55" i="41"/>
  <c r="C24" i="35"/>
  <c r="C66" i="43"/>
  <c r="C42" i="32"/>
  <c r="C66" i="41"/>
  <c r="C78" i="43"/>
  <c r="C32" i="34"/>
  <c r="C87" i="40"/>
  <c r="C78" i="40"/>
  <c r="L37" i="9"/>
  <c r="Q52" i="9"/>
  <c r="C21" i="43"/>
  <c r="C11" i="32"/>
  <c r="C21" i="40"/>
  <c r="C39" i="43"/>
  <c r="C39" i="41"/>
  <c r="G79" i="9"/>
  <c r="Q80" i="9" s="1"/>
  <c r="R72" i="9"/>
  <c r="L94" i="9"/>
  <c r="Q95" i="9"/>
  <c r="R90" i="9"/>
  <c r="R86" i="9"/>
  <c r="Q150" i="9"/>
  <c r="C21" i="31"/>
  <c r="C81" i="43"/>
  <c r="C37" i="33"/>
  <c r="C81" i="41"/>
  <c r="C36" i="33"/>
  <c r="C77" i="43"/>
  <c r="C77" i="41"/>
  <c r="Q166" i="9"/>
  <c r="L174" i="9"/>
  <c r="R46" i="9"/>
  <c r="C62" i="43"/>
  <c r="C62" i="41"/>
  <c r="C76" i="43"/>
  <c r="C48" i="32"/>
  <c r="C76" i="41"/>
  <c r="C88" i="43"/>
  <c r="C17" i="41"/>
  <c r="C17" i="43"/>
  <c r="C9" i="33"/>
  <c r="Q37" i="9"/>
  <c r="R30" i="9"/>
  <c r="C18" i="33"/>
  <c r="C35" i="41"/>
  <c r="C35" i="43"/>
  <c r="R60" i="9"/>
  <c r="L66" i="9"/>
  <c r="L79" i="9"/>
  <c r="L135" i="9"/>
  <c r="R133" i="9"/>
  <c r="L150" i="9"/>
  <c r="R180" i="9"/>
  <c r="G182" i="9"/>
  <c r="Q183" i="9" s="1"/>
  <c r="C89" i="43"/>
  <c r="C56" i="32"/>
  <c r="Q79" i="9"/>
  <c r="Q108" i="9"/>
  <c r="R149" i="9"/>
  <c r="R145" i="9"/>
  <c r="G150" i="9"/>
  <c r="R141" i="9"/>
  <c r="L166" i="9"/>
  <c r="Q167" i="9" s="1"/>
  <c r="R164" i="9"/>
  <c r="R160" i="9"/>
  <c r="R65" i="9"/>
  <c r="R92" i="9"/>
  <c r="R88" i="9"/>
  <c r="R105" i="9"/>
  <c r="G108" i="9"/>
  <c r="Q109" i="9" s="1"/>
  <c r="R101" i="9"/>
  <c r="Q124" i="9"/>
  <c r="R123" i="9"/>
  <c r="G124" i="9"/>
  <c r="G168" i="7"/>
  <c r="H165" i="7"/>
  <c r="H164" i="7"/>
  <c r="G37" i="9"/>
  <c r="Q38" i="9" s="1"/>
  <c r="G83" i="7"/>
  <c r="G115" i="7"/>
  <c r="G170" i="7" s="1"/>
  <c r="G42" i="7"/>
  <c r="H94" i="7"/>
  <c r="H111" i="7"/>
  <c r="H103" i="7"/>
  <c r="H17" i="7"/>
  <c r="H19" i="7"/>
  <c r="H21" i="7"/>
  <c r="H23" i="7"/>
  <c r="H25" i="7"/>
  <c r="H27" i="7"/>
  <c r="H30" i="7"/>
  <c r="H32" i="7"/>
  <c r="H34" i="7"/>
  <c r="H36" i="7"/>
  <c r="H38" i="7"/>
  <c r="H40" i="7"/>
  <c r="G43" i="7"/>
  <c r="H28" i="7"/>
  <c r="H18" i="7"/>
  <c r="H20" i="7"/>
  <c r="H22" i="7"/>
  <c r="H24" i="7"/>
  <c r="H26" i="7"/>
  <c r="H29" i="7"/>
  <c r="H31" i="7"/>
  <c r="H33" i="7"/>
  <c r="H35" i="7"/>
  <c r="H37" i="7"/>
  <c r="H39" i="7"/>
  <c r="H88" i="7"/>
  <c r="H81" i="7"/>
  <c r="H79" i="7"/>
  <c r="H73" i="7"/>
  <c r="H71" i="7"/>
  <c r="H65" i="7"/>
  <c r="H63" i="7"/>
  <c r="H57" i="7"/>
  <c r="H55" i="7"/>
  <c r="H49" i="7"/>
  <c r="H47" i="7"/>
  <c r="C6" i="41"/>
  <c r="C10" i="39"/>
  <c r="C6" i="39"/>
  <c r="C9" i="41"/>
  <c r="C5" i="41"/>
  <c r="C4" i="35"/>
  <c r="C4" i="34"/>
  <c r="C5" i="33"/>
  <c r="Q24" i="9"/>
  <c r="C10" i="36"/>
  <c r="C8" i="36"/>
  <c r="C6" i="36"/>
  <c r="C10" i="38"/>
  <c r="C8" i="38"/>
  <c r="C6" i="38"/>
  <c r="C10" i="40"/>
  <c r="C8" i="40"/>
  <c r="C6" i="40"/>
  <c r="C4" i="29"/>
  <c r="C5" i="32"/>
  <c r="C7" i="32"/>
  <c r="C4" i="36"/>
  <c r="C4" i="33"/>
  <c r="C4" i="37"/>
  <c r="C4" i="38"/>
  <c r="C4" i="39"/>
  <c r="C4" i="40"/>
  <c r="C4" i="41"/>
  <c r="D27" i="8"/>
  <c r="C20" i="8"/>
  <c r="D20" i="8" s="1"/>
  <c r="D21" i="8"/>
  <c r="C13" i="8"/>
  <c r="R173" i="10"/>
  <c r="R153" i="10"/>
  <c r="R140" i="10"/>
  <c r="R118" i="10"/>
  <c r="R100" i="10"/>
  <c r="R80" i="10"/>
  <c r="R65" i="10"/>
  <c r="R57" i="10"/>
  <c r="R44" i="10"/>
  <c r="R26" i="10"/>
  <c r="R13" i="10"/>
  <c r="R30" i="10"/>
  <c r="R176" i="10"/>
  <c r="R161" i="10"/>
  <c r="R148" i="10"/>
  <c r="R121" i="10"/>
  <c r="R108" i="10"/>
  <c r="R88" i="10"/>
  <c r="R73" i="10"/>
  <c r="R60" i="10"/>
  <c r="R47" i="10"/>
  <c r="R29" i="10"/>
  <c r="R16" i="10"/>
  <c r="R163" i="10"/>
  <c r="R178" i="10"/>
  <c r="R170" i="10"/>
  <c r="R150" i="10"/>
  <c r="R137" i="10"/>
  <c r="R110" i="10"/>
  <c r="R90" i="10"/>
  <c r="R75" i="10"/>
  <c r="R62" i="10"/>
  <c r="R49" i="10"/>
  <c r="R36" i="10"/>
  <c r="R23" i="10"/>
  <c r="R175" i="10"/>
  <c r="R160" i="10"/>
  <c r="R147" i="10"/>
  <c r="R120" i="10"/>
  <c r="R107" i="10"/>
  <c r="R87" i="10"/>
  <c r="R67" i="10"/>
  <c r="R59" i="10"/>
  <c r="R46" i="10"/>
  <c r="R28" i="10"/>
  <c r="R15" i="10"/>
  <c r="R162" i="10"/>
  <c r="R172" i="10"/>
  <c r="R152" i="10"/>
  <c r="R139" i="10"/>
  <c r="R117" i="10"/>
  <c r="R99" i="10"/>
  <c r="R77" i="10"/>
  <c r="R64" i="10"/>
  <c r="R56" i="10"/>
  <c r="R38" i="10"/>
  <c r="R25" i="10"/>
  <c r="R177" i="10"/>
  <c r="R164" i="10"/>
  <c r="R149" i="10"/>
  <c r="R122" i="10"/>
  <c r="R109" i="10"/>
  <c r="R89" i="10"/>
  <c r="R74" i="10"/>
  <c r="R61" i="10"/>
  <c r="R48" i="10"/>
  <c r="R17" i="10"/>
  <c r="R132" i="10"/>
  <c r="C16" i="27" s="1"/>
  <c r="C42" i="33" l="1"/>
  <c r="C90" i="41"/>
  <c r="C90" i="43"/>
  <c r="C90" i="37"/>
  <c r="C90" i="36"/>
  <c r="C90" i="38"/>
  <c r="C90" i="39"/>
  <c r="C49" i="40"/>
  <c r="C49" i="43"/>
  <c r="C49" i="38"/>
  <c r="C49" i="39"/>
  <c r="C29" i="32"/>
  <c r="C49" i="41"/>
  <c r="C49" i="37"/>
  <c r="C49" i="36"/>
  <c r="C11" i="8"/>
  <c r="D11" i="8" s="1"/>
  <c r="H151" i="7"/>
  <c r="H105" i="7"/>
  <c r="H113" i="7"/>
  <c r="H96" i="7"/>
  <c r="H104" i="7"/>
  <c r="H112" i="7"/>
  <c r="H78" i="7"/>
  <c r="H70" i="7"/>
  <c r="H62" i="7"/>
  <c r="H54" i="7"/>
  <c r="H76" i="7"/>
  <c r="H68" i="7"/>
  <c r="H60" i="7"/>
  <c r="H52" i="7"/>
  <c r="H74" i="7"/>
  <c r="H58" i="7"/>
  <c r="H66" i="7"/>
  <c r="H64" i="7"/>
  <c r="H72" i="7"/>
  <c r="H56" i="7"/>
  <c r="H83" i="7" s="1"/>
  <c r="H50" i="7"/>
  <c r="H48" i="7"/>
  <c r="H80" i="7"/>
  <c r="C12" i="8"/>
  <c r="D12" i="8" s="1"/>
  <c r="H168" i="7"/>
  <c r="C28" i="33"/>
  <c r="C54" i="43"/>
  <c r="C31" i="32"/>
  <c r="C54" i="40"/>
  <c r="C54" i="38"/>
  <c r="C54" i="39"/>
  <c r="C54" i="41"/>
  <c r="C54" i="37"/>
  <c r="C54" i="36"/>
  <c r="C26" i="33"/>
  <c r="C51" i="41"/>
  <c r="C51" i="43"/>
  <c r="C51" i="37"/>
  <c r="C51" i="40"/>
  <c r="C51" i="36"/>
  <c r="C51" i="38"/>
  <c r="C51" i="39"/>
  <c r="C34" i="33"/>
  <c r="C73" i="43"/>
  <c r="C73" i="40"/>
  <c r="C73" i="39"/>
  <c r="C73" i="37"/>
  <c r="C73" i="36"/>
  <c r="C16" i="12"/>
  <c r="C73" i="41"/>
  <c r="C73" i="38"/>
  <c r="C18" i="32"/>
  <c r="C31" i="41"/>
  <c r="C31" i="43"/>
  <c r="C31" i="36"/>
  <c r="C31" i="40"/>
  <c r="C31" i="38"/>
  <c r="C14" i="34"/>
  <c r="C14" i="35"/>
  <c r="C31" i="39"/>
  <c r="C31" i="37"/>
  <c r="C13" i="41"/>
  <c r="C13" i="43"/>
  <c r="C7" i="34"/>
  <c r="C7" i="35"/>
  <c r="C13" i="36"/>
  <c r="C13" i="38"/>
  <c r="C13" i="40"/>
  <c r="C13" i="39"/>
  <c r="C13" i="37"/>
  <c r="H334" i="7"/>
  <c r="C12" i="28"/>
  <c r="C72" i="41"/>
  <c r="C72" i="40"/>
  <c r="C72" i="37"/>
  <c r="C72" i="36"/>
  <c r="C72" i="43"/>
  <c r="C72" i="38"/>
  <c r="C72" i="39"/>
  <c r="Q175" i="9"/>
  <c r="E192" i="9" s="1"/>
  <c r="B5" i="44" s="1"/>
  <c r="H102" i="7"/>
  <c r="H110" i="7"/>
  <c r="H51" i="7"/>
  <c r="H75" i="7"/>
  <c r="H99" i="7"/>
  <c r="H107" i="7"/>
  <c r="G116" i="7"/>
  <c r="H98" i="7"/>
  <c r="H106" i="7"/>
  <c r="Q125" i="9"/>
  <c r="C29" i="35"/>
  <c r="C75" i="41"/>
  <c r="C75" i="43"/>
  <c r="C31" i="34"/>
  <c r="C84" i="40"/>
  <c r="C75" i="36"/>
  <c r="C75" i="38"/>
  <c r="C75" i="39"/>
  <c r="C18" i="12"/>
  <c r="C75" i="40"/>
  <c r="C75" i="37"/>
  <c r="C56" i="43"/>
  <c r="C29" i="33"/>
  <c r="C33" i="32"/>
  <c r="C56" i="41"/>
  <c r="C56" i="37"/>
  <c r="C16" i="29"/>
  <c r="C56" i="36"/>
  <c r="C56" i="40"/>
  <c r="C56" i="38"/>
  <c r="C56" i="39"/>
  <c r="C64" i="43"/>
  <c r="C64" i="40"/>
  <c r="C40" i="32"/>
  <c r="C64" i="38"/>
  <c r="C64" i="39"/>
  <c r="C64" i="37"/>
  <c r="C64" i="36"/>
  <c r="C64" i="41"/>
  <c r="C30" i="43"/>
  <c r="C16" i="33"/>
  <c r="C30" i="40"/>
  <c r="C17" i="32"/>
  <c r="C30" i="41"/>
  <c r="C30" i="38"/>
  <c r="C30" i="39"/>
  <c r="C30" i="37"/>
  <c r="C30" i="36"/>
  <c r="C29" i="8"/>
  <c r="H335" i="7"/>
  <c r="C36" i="8"/>
  <c r="D36" i="8" s="1"/>
  <c r="G482" i="7"/>
  <c r="H482" i="7" s="1"/>
  <c r="H428" i="7"/>
  <c r="H91" i="7"/>
  <c r="H90" i="7"/>
  <c r="H89" i="7"/>
  <c r="H115" i="7" s="1"/>
  <c r="H95" i="7"/>
  <c r="C24" i="33"/>
  <c r="C27" i="32"/>
  <c r="C14" i="29"/>
  <c r="C47" i="41"/>
  <c r="C47" i="43"/>
  <c r="C47" i="37"/>
  <c r="C47" i="36"/>
  <c r="C47" i="40"/>
  <c r="C47" i="38"/>
  <c r="C47" i="39"/>
  <c r="C79" i="43"/>
  <c r="C15" i="28"/>
  <c r="C88" i="40"/>
  <c r="C79" i="40"/>
  <c r="C79" i="41"/>
  <c r="C79" i="38"/>
  <c r="C79" i="39"/>
  <c r="C19" i="12"/>
  <c r="C79" i="37"/>
  <c r="C79" i="36"/>
  <c r="C23" i="43"/>
  <c r="C12" i="33"/>
  <c r="C23" i="41"/>
  <c r="C23" i="40"/>
  <c r="C23" i="37"/>
  <c r="C23" i="36"/>
  <c r="C23" i="38"/>
  <c r="C23" i="39"/>
  <c r="C13" i="32"/>
  <c r="C8" i="29"/>
  <c r="C34" i="43"/>
  <c r="C34" i="40"/>
  <c r="C34" i="38"/>
  <c r="C21" i="32"/>
  <c r="C34" i="39"/>
  <c r="C34" i="41"/>
  <c r="C34" i="37"/>
  <c r="C34" i="36"/>
  <c r="C92" i="43"/>
  <c r="C92" i="40"/>
  <c r="C92" i="41"/>
  <c r="C92" i="38"/>
  <c r="C92" i="39"/>
  <c r="C92" i="37"/>
  <c r="C92" i="36"/>
  <c r="H59" i="7"/>
  <c r="H67" i="7"/>
  <c r="H97" i="7"/>
  <c r="R91" i="10"/>
  <c r="G84" i="7"/>
  <c r="G171" i="7" s="1"/>
  <c r="H171" i="7" s="1"/>
  <c r="H53" i="7"/>
  <c r="H61" i="7"/>
  <c r="H69" i="7"/>
  <c r="H77" i="7"/>
  <c r="H93" i="7"/>
  <c r="H101" i="7"/>
  <c r="H109" i="7"/>
  <c r="H92" i="7"/>
  <c r="H100" i="7"/>
  <c r="H108" i="7"/>
  <c r="C58" i="43"/>
  <c r="C58" i="40"/>
  <c r="C58" i="41"/>
  <c r="C58" i="38"/>
  <c r="C35" i="32"/>
  <c r="C58" i="39"/>
  <c r="C58" i="37"/>
  <c r="C58" i="36"/>
  <c r="C40" i="33"/>
  <c r="C86" i="41"/>
  <c r="C54" i="32"/>
  <c r="C86" i="37"/>
  <c r="C86" i="36"/>
  <c r="C86" i="38"/>
  <c r="C86" i="43"/>
  <c r="C86" i="39"/>
  <c r="C28" i="29"/>
  <c r="Q151" i="9"/>
  <c r="C45" i="33"/>
  <c r="C94" i="41"/>
  <c r="C94" i="43"/>
  <c r="C94" i="37"/>
  <c r="C94" i="36"/>
  <c r="C38" i="35"/>
  <c r="C94" i="38"/>
  <c r="C94" i="40"/>
  <c r="C94" i="39"/>
  <c r="C23" i="33"/>
  <c r="C45" i="40"/>
  <c r="C45" i="43"/>
  <c r="C45" i="38"/>
  <c r="C45" i="39"/>
  <c r="C45" i="37"/>
  <c r="C45" i="36"/>
  <c r="C25" i="32"/>
  <c r="C45" i="41"/>
  <c r="C37" i="43"/>
  <c r="C37" i="40"/>
  <c r="C23" i="32"/>
  <c r="C37" i="39"/>
  <c r="C37" i="37"/>
  <c r="C37" i="36"/>
  <c r="C37" i="38"/>
  <c r="C37" i="41"/>
  <c r="H150" i="7"/>
  <c r="C34" i="8"/>
  <c r="D34" i="8" s="1"/>
  <c r="H407" i="7"/>
  <c r="Q67" i="9"/>
  <c r="H84" i="7"/>
  <c r="C9" i="8"/>
  <c r="D9" i="8" s="1"/>
  <c r="H116" i="7"/>
  <c r="C7" i="8"/>
  <c r="H43" i="7"/>
  <c r="H42" i="7"/>
  <c r="D13" i="8"/>
  <c r="R102" i="10"/>
  <c r="G4" i="34" s="1"/>
  <c r="R81" i="10"/>
  <c r="C11" i="27" s="1"/>
  <c r="R51" i="10"/>
  <c r="C9" i="27" s="1"/>
  <c r="R39" i="10"/>
  <c r="C8" i="27" s="1"/>
  <c r="R68" i="10"/>
  <c r="C10" i="27" s="1"/>
  <c r="R179" i="10"/>
  <c r="C20" i="27" s="1"/>
  <c r="R142" i="10"/>
  <c r="G4" i="38" s="1"/>
  <c r="R111" i="10"/>
  <c r="C14" i="27" s="1"/>
  <c r="R155" i="10"/>
  <c r="G4" i="39" s="1"/>
  <c r="R123" i="10"/>
  <c r="G4" i="36" s="1"/>
  <c r="R31" i="10"/>
  <c r="G4" i="28" s="1"/>
  <c r="R18" i="10"/>
  <c r="C6" i="27" s="1"/>
  <c r="R165" i="10"/>
  <c r="C19" i="27" s="1"/>
  <c r="G4" i="37"/>
  <c r="H76" i="37" s="1"/>
  <c r="C12" i="27"/>
  <c r="G4" i="33"/>
  <c r="C8" i="8" l="1"/>
  <c r="D8" i="8" s="1"/>
  <c r="G4" i="31"/>
  <c r="D29" i="8"/>
  <c r="C28" i="8"/>
  <c r="D7" i="8"/>
  <c r="C6" i="8"/>
  <c r="G4" i="43"/>
  <c r="H58" i="43" s="1"/>
  <c r="G4" i="41"/>
  <c r="H25" i="41" s="1"/>
  <c r="G4" i="40"/>
  <c r="H31" i="40" s="1"/>
  <c r="C18" i="27"/>
  <c r="C17" i="27"/>
  <c r="G4" i="35"/>
  <c r="H7" i="35" s="1"/>
  <c r="C13" i="27"/>
  <c r="G4" i="32"/>
  <c r="H45" i="32" s="1"/>
  <c r="G4" i="30"/>
  <c r="H11" i="30" s="1"/>
  <c r="G4" i="29"/>
  <c r="H21" i="29" s="1"/>
  <c r="C7" i="27"/>
  <c r="G4" i="12"/>
  <c r="H15" i="12" s="1"/>
  <c r="C15" i="27"/>
  <c r="H85" i="37"/>
  <c r="H16" i="37"/>
  <c r="H90" i="37"/>
  <c r="H88" i="37"/>
  <c r="H73" i="37"/>
  <c r="H58" i="37"/>
  <c r="H15" i="37"/>
  <c r="H68" i="37"/>
  <c r="H81" i="37"/>
  <c r="H29" i="37"/>
  <c r="H65" i="37"/>
  <c r="H4" i="37"/>
  <c r="H24" i="37"/>
  <c r="H79" i="37"/>
  <c r="H9" i="37"/>
  <c r="H63" i="37"/>
  <c r="H26" i="37"/>
  <c r="H17" i="37"/>
  <c r="H18" i="37"/>
  <c r="H94" i="37"/>
  <c r="H77" i="37"/>
  <c r="H13" i="37"/>
  <c r="H56" i="37"/>
  <c r="H66" i="37"/>
  <c r="H5" i="37"/>
  <c r="H14" i="37"/>
  <c r="H86" i="37"/>
  <c r="H22" i="37"/>
  <c r="H61" i="37"/>
  <c r="H71" i="37"/>
  <c r="H75" i="37"/>
  <c r="H8" i="37"/>
  <c r="H54" i="37"/>
  <c r="H64" i="37"/>
  <c r="H78" i="37"/>
  <c r="H12" i="37"/>
  <c r="H84" i="37"/>
  <c r="H20" i="37"/>
  <c r="H34" i="37"/>
  <c r="H42" i="37"/>
  <c r="H6" i="37"/>
  <c r="H50" i="37"/>
  <c r="H27" i="37"/>
  <c r="H10" i="37"/>
  <c r="H32" i="37"/>
  <c r="H48" i="37"/>
  <c r="H25" i="37"/>
  <c r="H41" i="37"/>
  <c r="H30" i="37"/>
  <c r="H23" i="37"/>
  <c r="H33" i="37"/>
  <c r="H39" i="37"/>
  <c r="H80" i="37"/>
  <c r="H55" i="37"/>
  <c r="H69" i="37"/>
  <c r="H7" i="37"/>
  <c r="H82" i="37"/>
  <c r="H62" i="37"/>
  <c r="H72" i="37"/>
  <c r="H59" i="37"/>
  <c r="H49" i="37"/>
  <c r="H40" i="37"/>
  <c r="H47" i="37"/>
  <c r="H35" i="37"/>
  <c r="H57" i="37"/>
  <c r="H92" i="37"/>
  <c r="H38" i="37"/>
  <c r="H46" i="37"/>
  <c r="H89" i="37"/>
  <c r="H51" i="37"/>
  <c r="H44" i="37"/>
  <c r="H87" i="37"/>
  <c r="H21" i="37"/>
  <c r="H31" i="37"/>
  <c r="H37" i="37"/>
  <c r="H45" i="37"/>
  <c r="H53" i="37"/>
  <c r="H67" i="37"/>
  <c r="H5" i="36"/>
  <c r="H7" i="36"/>
  <c r="H9" i="36"/>
  <c r="H13" i="36"/>
  <c r="H15" i="36"/>
  <c r="H17" i="36"/>
  <c r="H21" i="36"/>
  <c r="H23" i="36"/>
  <c r="H25" i="36"/>
  <c r="H27" i="36"/>
  <c r="H29" i="36"/>
  <c r="H31" i="36"/>
  <c r="H33" i="36"/>
  <c r="H35" i="36"/>
  <c r="H37" i="36"/>
  <c r="H39" i="36"/>
  <c r="H41" i="36"/>
  <c r="H6" i="36"/>
  <c r="H8" i="36"/>
  <c r="H10" i="36"/>
  <c r="H12" i="36"/>
  <c r="H14" i="36"/>
  <c r="H16" i="36"/>
  <c r="H18" i="36"/>
  <c r="H20" i="36"/>
  <c r="H22" i="36"/>
  <c r="H24" i="36"/>
  <c r="H26" i="36"/>
  <c r="H30" i="36"/>
  <c r="H32" i="36"/>
  <c r="H34" i="36"/>
  <c r="H38" i="36"/>
  <c r="H40" i="36"/>
  <c r="H50" i="36"/>
  <c r="H54" i="36"/>
  <c r="H56" i="36"/>
  <c r="H62" i="36"/>
  <c r="H64" i="36"/>
  <c r="H66" i="36"/>
  <c r="H76" i="36"/>
  <c r="H80" i="36"/>
  <c r="H84" i="36"/>
  <c r="H86" i="36"/>
  <c r="H90" i="36"/>
  <c r="H94" i="36"/>
  <c r="H44" i="36"/>
  <c r="H48" i="36"/>
  <c r="H42" i="36"/>
  <c r="H45" i="36"/>
  <c r="H87" i="36"/>
  <c r="H4" i="36"/>
  <c r="H49" i="36"/>
  <c r="H51" i="36"/>
  <c r="H53" i="36"/>
  <c r="H55" i="36"/>
  <c r="H57" i="36"/>
  <c r="H59" i="36"/>
  <c r="H61" i="36"/>
  <c r="H63" i="36"/>
  <c r="H65" i="36"/>
  <c r="H67" i="36"/>
  <c r="H69" i="36"/>
  <c r="H71" i="36"/>
  <c r="H73" i="36"/>
  <c r="H75" i="36"/>
  <c r="H77" i="36"/>
  <c r="H79" i="36"/>
  <c r="H81" i="36"/>
  <c r="H85" i="36"/>
  <c r="H89" i="36"/>
  <c r="H46" i="36"/>
  <c r="H47" i="36"/>
  <c r="H58" i="36"/>
  <c r="H68" i="36"/>
  <c r="H72" i="36"/>
  <c r="H78" i="36"/>
  <c r="H82" i="36"/>
  <c r="H88" i="36"/>
  <c r="H92" i="36"/>
  <c r="H12" i="29"/>
  <c r="H4" i="29"/>
  <c r="H24" i="29"/>
  <c r="H16" i="29"/>
  <c r="H5" i="34"/>
  <c r="H29" i="34"/>
  <c r="H14" i="34"/>
  <c r="H27" i="34"/>
  <c r="H10" i="34"/>
  <c r="H23" i="34"/>
  <c r="H25" i="34"/>
  <c r="H19" i="34"/>
  <c r="H21" i="34"/>
  <c r="H32" i="34"/>
  <c r="H4" i="34"/>
  <c r="H17" i="34"/>
  <c r="H13" i="34"/>
  <c r="H15" i="34"/>
  <c r="H9" i="34"/>
  <c r="H11" i="34"/>
  <c r="H24" i="34"/>
  <c r="H35" i="34"/>
  <c r="H31" i="34"/>
  <c r="H7" i="34"/>
  <c r="H33" i="34"/>
  <c r="H20" i="34"/>
  <c r="H13" i="33"/>
  <c r="H29" i="33"/>
  <c r="H6" i="33"/>
  <c r="H8" i="33"/>
  <c r="H24" i="33"/>
  <c r="H42" i="33"/>
  <c r="H17" i="33"/>
  <c r="H37" i="33"/>
  <c r="H12" i="33"/>
  <c r="H26" i="33"/>
  <c r="H28" i="33"/>
  <c r="H5" i="33"/>
  <c r="H21" i="33"/>
  <c r="H23" i="33"/>
  <c r="H41" i="33"/>
  <c r="H45" i="33"/>
  <c r="H9" i="33"/>
  <c r="H11" i="33"/>
  <c r="H25" i="33"/>
  <c r="H4" i="33"/>
  <c r="H18" i="33"/>
  <c r="H20" i="33"/>
  <c r="H38" i="33"/>
  <c r="H40" i="33"/>
  <c r="H30" i="33"/>
  <c r="H36" i="33"/>
  <c r="H34" i="33"/>
  <c r="H16" i="33"/>
  <c r="H32" i="33"/>
  <c r="H14" i="33"/>
  <c r="H6" i="43"/>
  <c r="H50" i="43"/>
  <c r="H14" i="28"/>
  <c r="H12" i="28"/>
  <c r="H15" i="28"/>
  <c r="H20" i="38"/>
  <c r="H22" i="38"/>
  <c r="H24" i="38"/>
  <c r="H26" i="38"/>
  <c r="H53" i="38"/>
  <c r="H55" i="38"/>
  <c r="H57" i="38"/>
  <c r="H59" i="38"/>
  <c r="H84" i="38"/>
  <c r="H86" i="38"/>
  <c r="H88" i="38"/>
  <c r="H90" i="38"/>
  <c r="H6" i="38"/>
  <c r="H10" i="38"/>
  <c r="H12" i="38"/>
  <c r="H14" i="38"/>
  <c r="H16" i="38"/>
  <c r="H18" i="38"/>
  <c r="H45" i="38"/>
  <c r="H47" i="38"/>
  <c r="H49" i="38"/>
  <c r="H51" i="38"/>
  <c r="H76" i="38"/>
  <c r="H78" i="38"/>
  <c r="H80" i="38"/>
  <c r="H82" i="38"/>
  <c r="H37" i="38"/>
  <c r="H39" i="38"/>
  <c r="H41" i="38"/>
  <c r="H72" i="38"/>
  <c r="H5" i="38"/>
  <c r="H9" i="38"/>
  <c r="H29" i="38"/>
  <c r="H31" i="38"/>
  <c r="H33" i="38"/>
  <c r="H35" i="38"/>
  <c r="H62" i="38"/>
  <c r="H64" i="38"/>
  <c r="H66" i="38"/>
  <c r="H68" i="38"/>
  <c r="H4" i="38"/>
  <c r="H21" i="38"/>
  <c r="H23" i="38"/>
  <c r="H25" i="38"/>
  <c r="H27" i="38"/>
  <c r="H54" i="38"/>
  <c r="H56" i="38"/>
  <c r="H58" i="38"/>
  <c r="H85" i="38"/>
  <c r="H87" i="38"/>
  <c r="H89" i="38"/>
  <c r="H8" i="38"/>
  <c r="H13" i="38"/>
  <c r="H15" i="38"/>
  <c r="H17" i="38"/>
  <c r="H44" i="38"/>
  <c r="H46" i="38"/>
  <c r="H48" i="38"/>
  <c r="H50" i="38"/>
  <c r="H75" i="38"/>
  <c r="H77" i="38"/>
  <c r="H79" i="38"/>
  <c r="H81" i="38"/>
  <c r="H38" i="38"/>
  <c r="H40" i="38"/>
  <c r="H42" i="38"/>
  <c r="H71" i="38"/>
  <c r="H73" i="38"/>
  <c r="H94" i="38"/>
  <c r="H7" i="38"/>
  <c r="H30" i="38"/>
  <c r="H32" i="38"/>
  <c r="H34" i="38"/>
  <c r="H61" i="38"/>
  <c r="H63" i="38"/>
  <c r="H65" i="38"/>
  <c r="H67" i="38"/>
  <c r="H69" i="38"/>
  <c r="H92" i="38"/>
  <c r="H12" i="39"/>
  <c r="H20" i="39"/>
  <c r="H7" i="39"/>
  <c r="H15" i="39"/>
  <c r="H23" i="39"/>
  <c r="H10" i="39"/>
  <c r="H18" i="39"/>
  <c r="H26" i="39"/>
  <c r="H5" i="39"/>
  <c r="H13" i="39"/>
  <c r="H21" i="39"/>
  <c r="H8" i="39"/>
  <c r="H16" i="39"/>
  <c r="H24" i="39"/>
  <c r="H6" i="39"/>
  <c r="H14" i="39"/>
  <c r="H22" i="39"/>
  <c r="H27" i="39"/>
  <c r="H35" i="39"/>
  <c r="H51" i="39"/>
  <c r="H59" i="39"/>
  <c r="H67" i="39"/>
  <c r="H75" i="39"/>
  <c r="H30" i="39"/>
  <c r="H38" i="39"/>
  <c r="H46" i="39"/>
  <c r="H54" i="39"/>
  <c r="H62" i="39"/>
  <c r="H78" i="39"/>
  <c r="H86" i="39"/>
  <c r="H94" i="39"/>
  <c r="H33" i="39"/>
  <c r="H41" i="39"/>
  <c r="H49" i="39"/>
  <c r="H57" i="39"/>
  <c r="H65" i="39"/>
  <c r="H73" i="39"/>
  <c r="H81" i="39"/>
  <c r="H89" i="39"/>
  <c r="H44" i="39"/>
  <c r="H68" i="39"/>
  <c r="H76" i="39"/>
  <c r="H84" i="39"/>
  <c r="H92" i="39"/>
  <c r="H31" i="39"/>
  <c r="H39" i="39"/>
  <c r="H47" i="39"/>
  <c r="H55" i="39"/>
  <c r="H63" i="39"/>
  <c r="H71" i="39"/>
  <c r="H79" i="39"/>
  <c r="H87" i="39"/>
  <c r="H34" i="39"/>
  <c r="H42" i="39"/>
  <c r="H50" i="39"/>
  <c r="H58" i="39"/>
  <c r="H66" i="39"/>
  <c r="H82" i="39"/>
  <c r="H90" i="39"/>
  <c r="H4" i="39"/>
  <c r="H17" i="39"/>
  <c r="H25" i="39"/>
  <c r="H29" i="39"/>
  <c r="H37" i="39"/>
  <c r="H45" i="39"/>
  <c r="H53" i="39"/>
  <c r="H61" i="39"/>
  <c r="H69" i="39"/>
  <c r="H77" i="39"/>
  <c r="H85" i="39"/>
  <c r="H9" i="39"/>
  <c r="H32" i="39"/>
  <c r="H40" i="39"/>
  <c r="H48" i="39"/>
  <c r="H56" i="39"/>
  <c r="H64" i="39"/>
  <c r="H72" i="39"/>
  <c r="H80" i="39"/>
  <c r="H88" i="39"/>
  <c r="H11" i="31"/>
  <c r="H13" i="31"/>
  <c r="H8" i="31"/>
  <c r="H20" i="31"/>
  <c r="H6" i="31"/>
  <c r="H23" i="31"/>
  <c r="H19" i="31"/>
  <c r="H21" i="31"/>
  <c r="H17" i="31"/>
  <c r="H26" i="31"/>
  <c r="H15" i="31"/>
  <c r="H18" i="43" l="1"/>
  <c r="D28" i="8"/>
  <c r="A4" i="35"/>
  <c r="H23" i="43"/>
  <c r="H89" i="43"/>
  <c r="H76" i="43"/>
  <c r="H77" i="43"/>
  <c r="H30" i="43"/>
  <c r="H34" i="32"/>
  <c r="H26" i="43"/>
  <c r="H51" i="43"/>
  <c r="H14" i="32"/>
  <c r="H47" i="43"/>
  <c r="A4" i="34"/>
  <c r="A4" i="30"/>
  <c r="A4" i="38"/>
  <c r="A4" i="40"/>
  <c r="D6" i="8"/>
  <c r="A4" i="39"/>
  <c r="E6" i="8"/>
  <c r="E13" i="8"/>
  <c r="A4" i="28"/>
  <c r="A4" i="29"/>
  <c r="A4" i="37"/>
  <c r="A4" i="43"/>
  <c r="A4" i="32"/>
  <c r="A4" i="31"/>
  <c r="E26" i="8"/>
  <c r="A4" i="12"/>
  <c r="A4" i="36"/>
  <c r="E28" i="8"/>
  <c r="A4" i="41"/>
  <c r="E20" i="8"/>
  <c r="A4" i="33"/>
  <c r="G6" i="8"/>
  <c r="H12" i="43"/>
  <c r="H82" i="43"/>
  <c r="H85" i="43"/>
  <c r="H67" i="43"/>
  <c r="H72" i="43"/>
  <c r="H5" i="43"/>
  <c r="H13" i="43"/>
  <c r="H69" i="43"/>
  <c r="H17" i="43"/>
  <c r="H37" i="43"/>
  <c r="H86" i="43"/>
  <c r="H27" i="43"/>
  <c r="H35" i="43"/>
  <c r="H75" i="43"/>
  <c r="H31" i="43"/>
  <c r="H66" i="43"/>
  <c r="H14" i="41"/>
  <c r="H7" i="43"/>
  <c r="H56" i="43"/>
  <c r="H90" i="43"/>
  <c r="H38" i="43"/>
  <c r="H87" i="43"/>
  <c r="H35" i="41"/>
  <c r="H8" i="43"/>
  <c r="H48" i="41"/>
  <c r="H64" i="43"/>
  <c r="H84" i="43"/>
  <c r="H32" i="43"/>
  <c r="H94" i="43"/>
  <c r="H15" i="43"/>
  <c r="H76" i="41"/>
  <c r="H48" i="43"/>
  <c r="H71" i="43"/>
  <c r="H4" i="43"/>
  <c r="H53" i="43"/>
  <c r="H16" i="43"/>
  <c r="H22" i="43"/>
  <c r="H73" i="41"/>
  <c r="H77" i="41"/>
  <c r="H21" i="43"/>
  <c r="H20" i="43"/>
  <c r="H33" i="43"/>
  <c r="H46" i="43"/>
  <c r="H45" i="43"/>
  <c r="H44" i="43"/>
  <c r="H65" i="43"/>
  <c r="H5" i="41"/>
  <c r="H42" i="41"/>
  <c r="H62" i="43"/>
  <c r="H57" i="43"/>
  <c r="H42" i="43"/>
  <c r="H61" i="43"/>
  <c r="H68" i="43"/>
  <c r="H81" i="43"/>
  <c r="H80" i="43"/>
  <c r="H79" i="43"/>
  <c r="H26" i="41"/>
  <c r="H92" i="41"/>
  <c r="H38" i="41"/>
  <c r="H40" i="41"/>
  <c r="H34" i="41"/>
  <c r="H81" i="41"/>
  <c r="H46" i="41"/>
  <c r="H69" i="41"/>
  <c r="H63" i="41"/>
  <c r="H65" i="41"/>
  <c r="H59" i="41"/>
  <c r="H61" i="41"/>
  <c r="H55" i="41"/>
  <c r="H17" i="41"/>
  <c r="H51" i="41"/>
  <c r="H13" i="41"/>
  <c r="H47" i="41"/>
  <c r="H9" i="41"/>
  <c r="H56" i="41"/>
  <c r="H4" i="41"/>
  <c r="H84" i="41"/>
  <c r="H30" i="41"/>
  <c r="H78" i="41"/>
  <c r="H27" i="41"/>
  <c r="H32" i="41"/>
  <c r="H53" i="41"/>
  <c r="H90" i="41"/>
  <c r="H18" i="41"/>
  <c r="H39" i="41"/>
  <c r="H68" i="41"/>
  <c r="H57" i="41"/>
  <c r="H41" i="43"/>
  <c r="H34" i="43"/>
  <c r="H78" i="43"/>
  <c r="H49" i="43"/>
  <c r="H40" i="43"/>
  <c r="H25" i="43"/>
  <c r="H10" i="43"/>
  <c r="H88" i="43"/>
  <c r="H59" i="43"/>
  <c r="H29" i="43"/>
  <c r="H6" i="41"/>
  <c r="H22" i="41"/>
  <c r="H88" i="41"/>
  <c r="H24" i="41"/>
  <c r="H45" i="41"/>
  <c r="H82" i="41"/>
  <c r="H10" i="41"/>
  <c r="H31" i="41"/>
  <c r="H44" i="41"/>
  <c r="H49" i="41"/>
  <c r="H94" i="41"/>
  <c r="H54" i="41"/>
  <c r="H80" i="41"/>
  <c r="H16" i="41"/>
  <c r="H37" i="41"/>
  <c r="H66" i="41"/>
  <c r="H87" i="41"/>
  <c r="H23" i="41"/>
  <c r="H20" i="41"/>
  <c r="H41" i="41"/>
  <c r="H55" i="43"/>
  <c r="H14" i="43"/>
  <c r="H92" i="43"/>
  <c r="H63" i="43"/>
  <c r="H54" i="43"/>
  <c r="H39" i="43"/>
  <c r="H24" i="43"/>
  <c r="H9" i="43"/>
  <c r="H73" i="43"/>
  <c r="H86" i="41"/>
  <c r="H75" i="41"/>
  <c r="H72" i="41"/>
  <c r="H8" i="41"/>
  <c r="H29" i="41"/>
  <c r="H58" i="41"/>
  <c r="H79" i="41"/>
  <c r="H15" i="41"/>
  <c r="H12" i="41"/>
  <c r="H33" i="41"/>
  <c r="H62" i="41"/>
  <c r="H67" i="41"/>
  <c r="H64" i="41"/>
  <c r="H85" i="41"/>
  <c r="H21" i="41"/>
  <c r="H50" i="41"/>
  <c r="H71" i="41"/>
  <c r="H7" i="41"/>
  <c r="H89" i="41"/>
  <c r="H17" i="40"/>
  <c r="H79" i="40"/>
  <c r="H84" i="40"/>
  <c r="H80" i="40"/>
  <c r="H76" i="40"/>
  <c r="H71" i="40"/>
  <c r="H34" i="40"/>
  <c r="H72" i="40"/>
  <c r="H48" i="40"/>
  <c r="H75" i="40"/>
  <c r="H88" i="40"/>
  <c r="H56" i="40"/>
  <c r="H66" i="40"/>
  <c r="H9" i="40"/>
  <c r="H14" i="40"/>
  <c r="H27" i="40"/>
  <c r="H24" i="40"/>
  <c r="H73" i="40"/>
  <c r="H53" i="40"/>
  <c r="H6" i="40"/>
  <c r="H47" i="40"/>
  <c r="H90" i="40"/>
  <c r="H77" i="40"/>
  <c r="H62" i="40"/>
  <c r="H12" i="40"/>
  <c r="H78" i="40"/>
  <c r="H86" i="40"/>
  <c r="H5" i="40"/>
  <c r="H55" i="40"/>
  <c r="H18" i="40"/>
  <c r="H33" i="40"/>
  <c r="H26" i="40"/>
  <c r="H41" i="40"/>
  <c r="H44" i="40"/>
  <c r="H63" i="40"/>
  <c r="H67" i="40"/>
  <c r="H82" i="40"/>
  <c r="H30" i="40"/>
  <c r="H21" i="40"/>
  <c r="H54" i="40"/>
  <c r="H64" i="40"/>
  <c r="H35" i="40"/>
  <c r="H68" i="40"/>
  <c r="H61" i="40"/>
  <c r="H58" i="40"/>
  <c r="H39" i="40"/>
  <c r="H92" i="40"/>
  <c r="H85" i="40"/>
  <c r="H25" i="40"/>
  <c r="H50" i="40"/>
  <c r="H40" i="40"/>
  <c r="H65" i="40"/>
  <c r="H4" i="40"/>
  <c r="H81" i="40"/>
  <c r="H89" i="40"/>
  <c r="H69" i="40"/>
  <c r="H13" i="40"/>
  <c r="H7" i="40"/>
  <c r="H87" i="40"/>
  <c r="H15" i="40"/>
  <c r="H20" i="40"/>
  <c r="H32" i="40"/>
  <c r="H22" i="40"/>
  <c r="H10" i="40"/>
  <c r="H51" i="40"/>
  <c r="H59" i="40"/>
  <c r="H29" i="40"/>
  <c r="H49" i="40"/>
  <c r="H37" i="40"/>
  <c r="H23" i="40"/>
  <c r="H57" i="40"/>
  <c r="H94" i="40"/>
  <c r="H38" i="40"/>
  <c r="H46" i="40"/>
  <c r="H8" i="40"/>
  <c r="H42" i="40"/>
  <c r="H16" i="40"/>
  <c r="H45" i="40"/>
  <c r="H15" i="35"/>
  <c r="H21" i="35"/>
  <c r="H22" i="35"/>
  <c r="H38" i="35"/>
  <c r="H5" i="35"/>
  <c r="H34" i="35"/>
  <c r="H12" i="35"/>
  <c r="H4" i="35"/>
  <c r="H17" i="35"/>
  <c r="H31" i="35"/>
  <c r="H11" i="35"/>
  <c r="H8" i="35"/>
  <c r="H29" i="35"/>
  <c r="H9" i="35"/>
  <c r="H35" i="35"/>
  <c r="H30" i="35"/>
  <c r="H26" i="35"/>
  <c r="H33" i="35"/>
  <c r="H28" i="35"/>
  <c r="H14" i="35"/>
  <c r="H24" i="35"/>
  <c r="H19" i="35"/>
  <c r="H25" i="35"/>
  <c r="H18" i="35"/>
  <c r="H21" i="32"/>
  <c r="H7" i="32"/>
  <c r="H38" i="32"/>
  <c r="H50" i="32"/>
  <c r="H5" i="32"/>
  <c r="H12" i="32"/>
  <c r="H20" i="32"/>
  <c r="H44" i="32"/>
  <c r="H27" i="32"/>
  <c r="H26" i="32"/>
  <c r="H11" i="32"/>
  <c r="H6" i="32"/>
  <c r="H25" i="32"/>
  <c r="H53" i="32"/>
  <c r="H35" i="32"/>
  <c r="H32" i="32"/>
  <c r="H56" i="32"/>
  <c r="H49" i="32"/>
  <c r="H15" i="32"/>
  <c r="H17" i="32"/>
  <c r="H54" i="32"/>
  <c r="H39" i="32"/>
  <c r="H47" i="32"/>
  <c r="H19" i="32"/>
  <c r="H41" i="32"/>
  <c r="H23" i="32"/>
  <c r="H13" i="32"/>
  <c r="H4" i="32"/>
  <c r="H52" i="32"/>
  <c r="H37" i="32"/>
  <c r="H28" i="32"/>
  <c r="H42" i="32"/>
  <c r="H48" i="32"/>
  <c r="H33" i="32"/>
  <c r="H18" i="32"/>
  <c r="H9" i="32"/>
  <c r="H55" i="32"/>
  <c r="H40" i="32"/>
  <c r="H29" i="32"/>
  <c r="H31" i="32"/>
  <c r="H15" i="30"/>
  <c r="H16" i="30"/>
  <c r="H13" i="30"/>
  <c r="H6" i="29"/>
  <c r="H25" i="29"/>
  <c r="H28" i="29"/>
  <c r="H14" i="29"/>
  <c r="H8" i="29"/>
  <c r="H18" i="29"/>
  <c r="H19" i="29"/>
  <c r="H22" i="29"/>
  <c r="H10" i="29"/>
  <c r="H26" i="29"/>
  <c r="C22" i="27"/>
  <c r="B7" i="44" s="1"/>
  <c r="H20" i="12"/>
  <c r="H12" i="12"/>
  <c r="H11" i="12"/>
  <c r="H13" i="12"/>
  <c r="H16" i="12"/>
  <c r="H19" i="12"/>
  <c r="H18" i="12"/>
  <c r="D26" i="35" l="1"/>
  <c r="D29" i="35"/>
  <c r="D30" i="35"/>
  <c r="D4" i="35"/>
  <c r="I4" i="35" s="1"/>
  <c r="J4" i="35" s="1"/>
  <c r="D31" i="35"/>
  <c r="D8" i="35"/>
  <c r="D17" i="35"/>
  <c r="I17" i="35" s="1"/>
  <c r="J17" i="35" s="1"/>
  <c r="D34" i="35"/>
  <c r="D38" i="35"/>
  <c r="D15" i="35"/>
  <c r="I15" i="35" s="1"/>
  <c r="J15" i="35" s="1"/>
  <c r="D5" i="35"/>
  <c r="D12" i="35"/>
  <c r="D33" i="35"/>
  <c r="D19" i="35"/>
  <c r="D28" i="35"/>
  <c r="D24" i="35"/>
  <c r="D14" i="35"/>
  <c r="D7" i="35"/>
  <c r="I7" i="35" s="1"/>
  <c r="J7" i="35" s="1"/>
  <c r="D21" i="35"/>
  <c r="D9" i="35"/>
  <c r="D35" i="35"/>
  <c r="D18" i="35"/>
  <c r="D25" i="35"/>
  <c r="D11" i="35"/>
  <c r="D22" i="35"/>
  <c r="I26" i="35"/>
  <c r="J26" i="35" s="1"/>
  <c r="I30" i="35"/>
  <c r="J30" i="35" s="1"/>
  <c r="I38" i="35"/>
  <c r="J38" i="35" s="1"/>
  <c r="I25" i="35"/>
  <c r="J25" i="35" s="1"/>
  <c r="I28" i="35"/>
  <c r="J28" i="35" s="1"/>
  <c r="I35" i="35"/>
  <c r="J35" i="35" s="1"/>
  <c r="I11" i="35"/>
  <c r="J11" i="35" s="1"/>
  <c r="I12" i="35"/>
  <c r="J12" i="35" s="1"/>
  <c r="I22" i="35"/>
  <c r="J22" i="35" s="1"/>
  <c r="I24" i="35"/>
  <c r="J24" i="35" s="1"/>
  <c r="I29" i="35"/>
  <c r="J29" i="35" s="1"/>
  <c r="I5" i="35"/>
  <c r="J5" i="35" s="1"/>
  <c r="I18" i="35"/>
  <c r="J18" i="35" s="1"/>
  <c r="I14" i="35"/>
  <c r="J14" i="35" s="1"/>
  <c r="I8" i="35"/>
  <c r="J8" i="35" s="1"/>
  <c r="I19" i="35"/>
  <c r="J19" i="35" s="1"/>
  <c r="I33" i="35"/>
  <c r="J33" i="35" s="1"/>
  <c r="I9" i="35"/>
  <c r="J9" i="35" s="1"/>
  <c r="I31" i="35"/>
  <c r="J31" i="35" s="1"/>
  <c r="I34" i="35"/>
  <c r="J34" i="35" s="1"/>
  <c r="I21" i="35"/>
  <c r="J21" i="35" s="1"/>
  <c r="D30" i="33"/>
  <c r="I30" i="33" s="1"/>
  <c r="J30" i="33" s="1"/>
  <c r="D9" i="33"/>
  <c r="I9" i="33" s="1"/>
  <c r="J9" i="33" s="1"/>
  <c r="D14" i="33"/>
  <c r="I14" i="33" s="1"/>
  <c r="J14" i="33" s="1"/>
  <c r="D20" i="33"/>
  <c r="I20" i="33" s="1"/>
  <c r="J20" i="33" s="1"/>
  <c r="D17" i="33"/>
  <c r="I17" i="33" s="1"/>
  <c r="J17" i="33" s="1"/>
  <c r="D6" i="33"/>
  <c r="I6" i="33" s="1"/>
  <c r="J6" i="33" s="1"/>
  <c r="D4" i="33"/>
  <c r="I4" i="33" s="1"/>
  <c r="J4" i="33" s="1"/>
  <c r="D40" i="33"/>
  <c r="I40" i="33" s="1"/>
  <c r="J40" i="33" s="1"/>
  <c r="D13" i="33"/>
  <c r="I13" i="33" s="1"/>
  <c r="J13" i="33" s="1"/>
  <c r="D38" i="33"/>
  <c r="I38" i="33" s="1"/>
  <c r="J38" i="33" s="1"/>
  <c r="D18" i="33"/>
  <c r="I18" i="33" s="1"/>
  <c r="J18" i="33" s="1"/>
  <c r="D5" i="33"/>
  <c r="I5" i="33" s="1"/>
  <c r="J5" i="33" s="1"/>
  <c r="D42" i="33"/>
  <c r="I42" i="33" s="1"/>
  <c r="J42" i="33" s="1"/>
  <c r="D36" i="33"/>
  <c r="I36" i="33" s="1"/>
  <c r="J36" i="33" s="1"/>
  <c r="D28" i="33"/>
  <c r="I28" i="33" s="1"/>
  <c r="J28" i="33" s="1"/>
  <c r="D26" i="33"/>
  <c r="I26" i="33" s="1"/>
  <c r="J26" i="33" s="1"/>
  <c r="D41" i="33"/>
  <c r="I41" i="33" s="1"/>
  <c r="J41" i="33" s="1"/>
  <c r="D16" i="33"/>
  <c r="I16" i="33" s="1"/>
  <c r="J16" i="33" s="1"/>
  <c r="D34" i="33"/>
  <c r="I34" i="33" s="1"/>
  <c r="J34" i="33" s="1"/>
  <c r="D32" i="33"/>
  <c r="I32" i="33" s="1"/>
  <c r="J32" i="33" s="1"/>
  <c r="D37" i="33"/>
  <c r="I37" i="33" s="1"/>
  <c r="J37" i="33" s="1"/>
  <c r="D23" i="33"/>
  <c r="I23" i="33" s="1"/>
  <c r="J23" i="33" s="1"/>
  <c r="D21" i="33"/>
  <c r="I21" i="33" s="1"/>
  <c r="J21" i="33" s="1"/>
  <c r="D25" i="33"/>
  <c r="I25" i="33" s="1"/>
  <c r="J25" i="33" s="1"/>
  <c r="D12" i="33"/>
  <c r="I12" i="33" s="1"/>
  <c r="J12" i="33" s="1"/>
  <c r="D45" i="33"/>
  <c r="I45" i="33" s="1"/>
  <c r="J45" i="33" s="1"/>
  <c r="D24" i="33"/>
  <c r="I24" i="33" s="1"/>
  <c r="J24" i="33" s="1"/>
  <c r="D29" i="33"/>
  <c r="I29" i="33" s="1"/>
  <c r="J29" i="33" s="1"/>
  <c r="D11" i="33"/>
  <c r="I11" i="33" s="1"/>
  <c r="J11" i="33" s="1"/>
  <c r="D8" i="33"/>
  <c r="I8" i="33" s="1"/>
  <c r="J8" i="33" s="1"/>
  <c r="D21" i="41"/>
  <c r="I21" i="41" s="1"/>
  <c r="J21" i="41" s="1"/>
  <c r="D47" i="41"/>
  <c r="I47" i="41" s="1"/>
  <c r="J47" i="41" s="1"/>
  <c r="D80" i="41"/>
  <c r="I80" i="41" s="1"/>
  <c r="J80" i="41" s="1"/>
  <c r="D81" i="41"/>
  <c r="I81" i="41" s="1"/>
  <c r="J81" i="41" s="1"/>
  <c r="D61" i="41"/>
  <c r="I61" i="41" s="1"/>
  <c r="J61" i="41" s="1"/>
  <c r="D48" i="41"/>
  <c r="I48" i="41" s="1"/>
  <c r="J48" i="41" s="1"/>
  <c r="D66" i="41"/>
  <c r="I66" i="41" s="1"/>
  <c r="J66" i="41" s="1"/>
  <c r="D13" i="41"/>
  <c r="I13" i="41" s="1"/>
  <c r="J13" i="41" s="1"/>
  <c r="D4" i="41"/>
  <c r="I4" i="41" s="1"/>
  <c r="J4" i="41" s="1"/>
  <c r="D17" i="41"/>
  <c r="I17" i="41" s="1"/>
  <c r="J17" i="41" s="1"/>
  <c r="D67" i="41"/>
  <c r="I67" i="41" s="1"/>
  <c r="J67" i="41" s="1"/>
  <c r="D55" i="41"/>
  <c r="I55" i="41" s="1"/>
  <c r="J55" i="41" s="1"/>
  <c r="D77" i="41"/>
  <c r="I77" i="41" s="1"/>
  <c r="J77" i="41" s="1"/>
  <c r="D84" i="41"/>
  <c r="I84" i="41" s="1"/>
  <c r="J84" i="41" s="1"/>
  <c r="D63" i="41"/>
  <c r="I63" i="41" s="1"/>
  <c r="J63" i="41" s="1"/>
  <c r="D82" i="41"/>
  <c r="I82" i="41" s="1"/>
  <c r="J82" i="41" s="1"/>
  <c r="D25" i="41"/>
  <c r="I25" i="41" s="1"/>
  <c r="J25" i="41" s="1"/>
  <c r="D69" i="41"/>
  <c r="I69" i="41" s="1"/>
  <c r="J69" i="41" s="1"/>
  <c r="D12" i="41"/>
  <c r="I12" i="41" s="1"/>
  <c r="J12" i="41" s="1"/>
  <c r="D92" i="41"/>
  <c r="I92" i="41" s="1"/>
  <c r="J92" i="41" s="1"/>
  <c r="D58" i="41"/>
  <c r="I58" i="41" s="1"/>
  <c r="J58" i="41" s="1"/>
  <c r="D10" i="41"/>
  <c r="I10" i="41" s="1"/>
  <c r="J10" i="41" s="1"/>
  <c r="D53" i="41"/>
  <c r="I53" i="41" s="1"/>
  <c r="J53" i="41" s="1"/>
  <c r="D87" i="41"/>
  <c r="I87" i="41" s="1"/>
  <c r="J87" i="41" s="1"/>
  <c r="D44" i="41"/>
  <c r="I44" i="41" s="1"/>
  <c r="J44" i="41" s="1"/>
  <c r="D51" i="41"/>
  <c r="I51" i="41" s="1"/>
  <c r="J51" i="41" s="1"/>
  <c r="D65" i="41"/>
  <c r="I65" i="41" s="1"/>
  <c r="J65" i="41" s="1"/>
  <c r="D30" i="41"/>
  <c r="I30" i="41" s="1"/>
  <c r="J30" i="41" s="1"/>
  <c r="D16" i="41"/>
  <c r="I16" i="41" s="1"/>
  <c r="J16" i="41" s="1"/>
  <c r="D40" i="41"/>
  <c r="I40" i="41" s="1"/>
  <c r="J40" i="41" s="1"/>
  <c r="D42" i="41"/>
  <c r="I42" i="41" s="1"/>
  <c r="J42" i="41" s="1"/>
  <c r="D94" i="41"/>
  <c r="I94" i="41" s="1"/>
  <c r="J94" i="41" s="1"/>
  <c r="D37" i="41"/>
  <c r="I37" i="41" s="1"/>
  <c r="J37" i="41" s="1"/>
  <c r="D32" i="41"/>
  <c r="I32" i="41" s="1"/>
  <c r="J32" i="41" s="1"/>
  <c r="D56" i="41"/>
  <c r="I56" i="41" s="1"/>
  <c r="J56" i="41" s="1"/>
  <c r="D27" i="41"/>
  <c r="I27" i="41" s="1"/>
  <c r="J27" i="41" s="1"/>
  <c r="D49" i="41"/>
  <c r="I49" i="41" s="1"/>
  <c r="J49" i="41" s="1"/>
  <c r="D14" i="41"/>
  <c r="I14" i="41" s="1"/>
  <c r="J14" i="41" s="1"/>
  <c r="D23" i="41"/>
  <c r="I23" i="41" s="1"/>
  <c r="J23" i="41" s="1"/>
  <c r="D33" i="41"/>
  <c r="I33" i="41" s="1"/>
  <c r="J33" i="41" s="1"/>
  <c r="D46" i="41"/>
  <c r="I46" i="41" s="1"/>
  <c r="J46" i="41" s="1"/>
  <c r="D90" i="41"/>
  <c r="I90" i="41" s="1"/>
  <c r="J90" i="41" s="1"/>
  <c r="D75" i="41"/>
  <c r="I75" i="41" s="1"/>
  <c r="J75" i="41" s="1"/>
  <c r="D54" i="41"/>
  <c r="I54" i="41" s="1"/>
  <c r="J54" i="41" s="1"/>
  <c r="D88" i="41"/>
  <c r="I88" i="41" s="1"/>
  <c r="J88" i="41" s="1"/>
  <c r="D59" i="41"/>
  <c r="I59" i="41" s="1"/>
  <c r="J59" i="41" s="1"/>
  <c r="D38" i="41"/>
  <c r="I38" i="41" s="1"/>
  <c r="J38" i="41" s="1"/>
  <c r="D39" i="41"/>
  <c r="I39" i="41" s="1"/>
  <c r="J39" i="41" s="1"/>
  <c r="D50" i="41"/>
  <c r="I50" i="41" s="1"/>
  <c r="J50" i="41" s="1"/>
  <c r="D45" i="41"/>
  <c r="I45" i="41" s="1"/>
  <c r="J45" i="41" s="1"/>
  <c r="D24" i="41"/>
  <c r="I24" i="41" s="1"/>
  <c r="J24" i="41" s="1"/>
  <c r="D57" i="41"/>
  <c r="I57" i="41" s="1"/>
  <c r="J57" i="41" s="1"/>
  <c r="D20" i="41"/>
  <c r="I20" i="41" s="1"/>
  <c r="J20" i="41" s="1"/>
  <c r="D86" i="41"/>
  <c r="I86" i="41" s="1"/>
  <c r="J86" i="41" s="1"/>
  <c r="D15" i="41"/>
  <c r="I15" i="41" s="1"/>
  <c r="J15" i="41" s="1"/>
  <c r="D72" i="41"/>
  <c r="I72" i="41" s="1"/>
  <c r="J72" i="41" s="1"/>
  <c r="D7" i="41"/>
  <c r="I7" i="41" s="1"/>
  <c r="J7" i="41" s="1"/>
  <c r="D41" i="41"/>
  <c r="I41" i="41" s="1"/>
  <c r="J41" i="41" s="1"/>
  <c r="D85" i="41"/>
  <c r="I85" i="41" s="1"/>
  <c r="J85" i="41" s="1"/>
  <c r="D18" i="41"/>
  <c r="I18" i="41" s="1"/>
  <c r="J18" i="41" s="1"/>
  <c r="D79" i="41"/>
  <c r="I79" i="41" s="1"/>
  <c r="J79" i="41" s="1"/>
  <c r="D62" i="41"/>
  <c r="I62" i="41" s="1"/>
  <c r="J62" i="41" s="1"/>
  <c r="D5" i="41"/>
  <c r="I5" i="41" s="1"/>
  <c r="J5" i="41" s="1"/>
  <c r="D89" i="41"/>
  <c r="I89" i="41" s="1"/>
  <c r="J89" i="41" s="1"/>
  <c r="D8" i="41"/>
  <c r="I8" i="41" s="1"/>
  <c r="J8" i="41" s="1"/>
  <c r="D64" i="41"/>
  <c r="I64" i="41" s="1"/>
  <c r="J64" i="41" s="1"/>
  <c r="D73" i="41"/>
  <c r="I73" i="41" s="1"/>
  <c r="J73" i="41" s="1"/>
  <c r="D76" i="41"/>
  <c r="I76" i="41" s="1"/>
  <c r="J76" i="41" s="1"/>
  <c r="D6" i="41"/>
  <c r="I6" i="41" s="1"/>
  <c r="J6" i="41" s="1"/>
  <c r="D71" i="41"/>
  <c r="I71" i="41" s="1"/>
  <c r="J71" i="41" s="1"/>
  <c r="D35" i="41"/>
  <c r="I35" i="41" s="1"/>
  <c r="J35" i="41" s="1"/>
  <c r="D22" i="41"/>
  <c r="I22" i="41" s="1"/>
  <c r="J22" i="41" s="1"/>
  <c r="D31" i="41"/>
  <c r="I31" i="41" s="1"/>
  <c r="J31" i="41" s="1"/>
  <c r="D34" i="41"/>
  <c r="I34" i="41" s="1"/>
  <c r="J34" i="41" s="1"/>
  <c r="D29" i="41"/>
  <c r="I29" i="41" s="1"/>
  <c r="J29" i="41" s="1"/>
  <c r="D68" i="41"/>
  <c r="I68" i="41" s="1"/>
  <c r="J68" i="41" s="1"/>
  <c r="D9" i="41"/>
  <c r="I9" i="41" s="1"/>
  <c r="J9" i="41" s="1"/>
  <c r="D26" i="41"/>
  <c r="I26" i="41" s="1"/>
  <c r="J26" i="41" s="1"/>
  <c r="D78" i="41"/>
  <c r="I78" i="41" s="1"/>
  <c r="J78" i="41" s="1"/>
  <c r="D39" i="36"/>
  <c r="I39" i="36" s="1"/>
  <c r="J39" i="36" s="1"/>
  <c r="D72" i="36"/>
  <c r="I72" i="36" s="1"/>
  <c r="J72" i="36" s="1"/>
  <c r="D14" i="36"/>
  <c r="I14" i="36" s="1"/>
  <c r="J14" i="36" s="1"/>
  <c r="D75" i="36"/>
  <c r="I75" i="36" s="1"/>
  <c r="J75" i="36" s="1"/>
  <c r="D54" i="36"/>
  <c r="I54" i="36" s="1"/>
  <c r="J54" i="36" s="1"/>
  <c r="D89" i="36"/>
  <c r="I89" i="36" s="1"/>
  <c r="J89" i="36" s="1"/>
  <c r="D82" i="36"/>
  <c r="I82" i="36" s="1"/>
  <c r="J82" i="36" s="1"/>
  <c r="D90" i="36"/>
  <c r="I90" i="36" s="1"/>
  <c r="J90" i="36" s="1"/>
  <c r="D13" i="36"/>
  <c r="I13" i="36" s="1"/>
  <c r="J13" i="36" s="1"/>
  <c r="D94" i="36"/>
  <c r="I94" i="36" s="1"/>
  <c r="J94" i="36" s="1"/>
  <c r="D29" i="36"/>
  <c r="I29" i="36" s="1"/>
  <c r="J29" i="36" s="1"/>
  <c r="D57" i="36"/>
  <c r="I57" i="36" s="1"/>
  <c r="J57" i="36" s="1"/>
  <c r="D21" i="36"/>
  <c r="I21" i="36" s="1"/>
  <c r="J21" i="36" s="1"/>
  <c r="D25" i="36"/>
  <c r="I25" i="36" s="1"/>
  <c r="J25" i="36" s="1"/>
  <c r="D63" i="36"/>
  <c r="I63" i="36" s="1"/>
  <c r="J63" i="36" s="1"/>
  <c r="D12" i="36"/>
  <c r="I12" i="36" s="1"/>
  <c r="J12" i="36" s="1"/>
  <c r="D6" i="36"/>
  <c r="I6" i="36" s="1"/>
  <c r="J6" i="36" s="1"/>
  <c r="D49" i="36"/>
  <c r="I49" i="36" s="1"/>
  <c r="J49" i="36" s="1"/>
  <c r="D53" i="36"/>
  <c r="I53" i="36" s="1"/>
  <c r="J53" i="36" s="1"/>
  <c r="D40" i="36"/>
  <c r="I40" i="36" s="1"/>
  <c r="J40" i="36" s="1"/>
  <c r="D50" i="36"/>
  <c r="I50" i="36" s="1"/>
  <c r="J50" i="36" s="1"/>
  <c r="D23" i="36"/>
  <c r="I23" i="36" s="1"/>
  <c r="J23" i="36" s="1"/>
  <c r="D4" i="36"/>
  <c r="I4" i="36" s="1"/>
  <c r="J4" i="36" s="1"/>
  <c r="D27" i="36"/>
  <c r="I27" i="36" s="1"/>
  <c r="J27" i="36" s="1"/>
  <c r="D32" i="36"/>
  <c r="I32" i="36" s="1"/>
  <c r="J32" i="36" s="1"/>
  <c r="D18" i="36"/>
  <c r="I18" i="36" s="1"/>
  <c r="J18" i="36" s="1"/>
  <c r="D85" i="36"/>
  <c r="I85" i="36" s="1"/>
  <c r="J85" i="36" s="1"/>
  <c r="D8" i="36"/>
  <c r="I8" i="36" s="1"/>
  <c r="J8" i="36" s="1"/>
  <c r="D65" i="36"/>
  <c r="I65" i="36" s="1"/>
  <c r="J65" i="36" s="1"/>
  <c r="D9" i="36"/>
  <c r="I9" i="36" s="1"/>
  <c r="J9" i="36" s="1"/>
  <c r="D67" i="36"/>
  <c r="I67" i="36" s="1"/>
  <c r="J67" i="36" s="1"/>
  <c r="D79" i="36"/>
  <c r="I79" i="36" s="1"/>
  <c r="J79" i="36" s="1"/>
  <c r="D92" i="36"/>
  <c r="I92" i="36" s="1"/>
  <c r="J92" i="36" s="1"/>
  <c r="D16" i="36"/>
  <c r="I16" i="36" s="1"/>
  <c r="J16" i="36" s="1"/>
  <c r="D15" i="36"/>
  <c r="I15" i="36" s="1"/>
  <c r="J15" i="36" s="1"/>
  <c r="D56" i="36"/>
  <c r="I56" i="36" s="1"/>
  <c r="J56" i="36" s="1"/>
  <c r="D46" i="36"/>
  <c r="I46" i="36" s="1"/>
  <c r="J46" i="36" s="1"/>
  <c r="D31" i="36"/>
  <c r="I31" i="36" s="1"/>
  <c r="J31" i="36" s="1"/>
  <c r="D35" i="36"/>
  <c r="I35" i="36" s="1"/>
  <c r="J35" i="36" s="1"/>
  <c r="D26" i="36"/>
  <c r="I26" i="36" s="1"/>
  <c r="J26" i="36" s="1"/>
  <c r="D22" i="36"/>
  <c r="I22" i="36" s="1"/>
  <c r="J22" i="36" s="1"/>
  <c r="D48" i="36"/>
  <c r="I48" i="36" s="1"/>
  <c r="J48" i="36" s="1"/>
  <c r="D34" i="36"/>
  <c r="I34" i="36" s="1"/>
  <c r="J34" i="36" s="1"/>
  <c r="D69" i="36"/>
  <c r="I69" i="36" s="1"/>
  <c r="J69" i="36" s="1"/>
  <c r="D66" i="36"/>
  <c r="I66" i="36" s="1"/>
  <c r="J66" i="36" s="1"/>
  <c r="D10" i="36"/>
  <c r="I10" i="36" s="1"/>
  <c r="J10" i="36" s="1"/>
  <c r="D47" i="36"/>
  <c r="I47" i="36" s="1"/>
  <c r="J47" i="36" s="1"/>
  <c r="D86" i="36"/>
  <c r="I86" i="36" s="1"/>
  <c r="J86" i="36" s="1"/>
  <c r="D30" i="36"/>
  <c r="I30" i="36" s="1"/>
  <c r="J30" i="36" s="1"/>
  <c r="D68" i="36"/>
  <c r="I68" i="36" s="1"/>
  <c r="J68" i="36" s="1"/>
  <c r="D42" i="36"/>
  <c r="I42" i="36" s="1"/>
  <c r="J42" i="36" s="1"/>
  <c r="D81" i="36"/>
  <c r="I81" i="36" s="1"/>
  <c r="J81" i="36" s="1"/>
  <c r="D87" i="36"/>
  <c r="I87" i="36" s="1"/>
  <c r="J87" i="36" s="1"/>
  <c r="D58" i="36"/>
  <c r="I58" i="36" s="1"/>
  <c r="J58" i="36" s="1"/>
  <c r="D64" i="36"/>
  <c r="I64" i="36" s="1"/>
  <c r="J64" i="36" s="1"/>
  <c r="D45" i="36"/>
  <c r="I45" i="36" s="1"/>
  <c r="J45" i="36" s="1"/>
  <c r="D59" i="36"/>
  <c r="I59" i="36" s="1"/>
  <c r="J59" i="36" s="1"/>
  <c r="D51" i="36"/>
  <c r="I51" i="36" s="1"/>
  <c r="J51" i="36" s="1"/>
  <c r="D71" i="36"/>
  <c r="I71" i="36" s="1"/>
  <c r="J71" i="36" s="1"/>
  <c r="D38" i="36"/>
  <c r="I38" i="36" s="1"/>
  <c r="J38" i="36" s="1"/>
  <c r="D41" i="36"/>
  <c r="I41" i="36" s="1"/>
  <c r="J41" i="36" s="1"/>
  <c r="D7" i="36"/>
  <c r="I7" i="36" s="1"/>
  <c r="J7" i="36" s="1"/>
  <c r="D88" i="36"/>
  <c r="I88" i="36" s="1"/>
  <c r="J88" i="36" s="1"/>
  <c r="D77" i="36"/>
  <c r="I77" i="36" s="1"/>
  <c r="J77" i="36" s="1"/>
  <c r="D76" i="36"/>
  <c r="I76" i="36" s="1"/>
  <c r="J76" i="36" s="1"/>
  <c r="D24" i="36"/>
  <c r="I24" i="36" s="1"/>
  <c r="J24" i="36" s="1"/>
  <c r="D5" i="36"/>
  <c r="I5" i="36" s="1"/>
  <c r="J5" i="36" s="1"/>
  <c r="D80" i="36"/>
  <c r="I80" i="36" s="1"/>
  <c r="J80" i="36" s="1"/>
  <c r="D78" i="36"/>
  <c r="I78" i="36" s="1"/>
  <c r="J78" i="36" s="1"/>
  <c r="D84" i="36"/>
  <c r="I84" i="36" s="1"/>
  <c r="J84" i="36" s="1"/>
  <c r="D20" i="36"/>
  <c r="I20" i="36" s="1"/>
  <c r="J20" i="36" s="1"/>
  <c r="D37" i="36"/>
  <c r="I37" i="36" s="1"/>
  <c r="J37" i="36" s="1"/>
  <c r="D61" i="36"/>
  <c r="I61" i="36" s="1"/>
  <c r="J61" i="36" s="1"/>
  <c r="D17" i="36"/>
  <c r="I17" i="36" s="1"/>
  <c r="J17" i="36" s="1"/>
  <c r="D33" i="36"/>
  <c r="I33" i="36" s="1"/>
  <c r="J33" i="36" s="1"/>
  <c r="D62" i="36"/>
  <c r="I62" i="36" s="1"/>
  <c r="J62" i="36" s="1"/>
  <c r="D73" i="36"/>
  <c r="I73" i="36" s="1"/>
  <c r="J73" i="36" s="1"/>
  <c r="D44" i="36"/>
  <c r="I44" i="36" s="1"/>
  <c r="J44" i="36" s="1"/>
  <c r="D55" i="36"/>
  <c r="I55" i="36" s="1"/>
  <c r="J55" i="36" s="1"/>
  <c r="D19" i="32"/>
  <c r="I19" i="32" s="1"/>
  <c r="J19" i="32" s="1"/>
  <c r="D56" i="32"/>
  <c r="I56" i="32" s="1"/>
  <c r="J56" i="32" s="1"/>
  <c r="D35" i="32"/>
  <c r="I35" i="32" s="1"/>
  <c r="J35" i="32" s="1"/>
  <c r="D40" i="32"/>
  <c r="I40" i="32" s="1"/>
  <c r="J40" i="32" s="1"/>
  <c r="D28" i="32"/>
  <c r="I28" i="32" s="1"/>
  <c r="J28" i="32" s="1"/>
  <c r="D12" i="32"/>
  <c r="I12" i="32" s="1"/>
  <c r="J12" i="32" s="1"/>
  <c r="D48" i="32"/>
  <c r="I48" i="32" s="1"/>
  <c r="J48" i="32" s="1"/>
  <c r="D32" i="32"/>
  <c r="I32" i="32" s="1"/>
  <c r="J32" i="32" s="1"/>
  <c r="D34" i="32"/>
  <c r="I34" i="32" s="1"/>
  <c r="J34" i="32" s="1"/>
  <c r="D54" i="32"/>
  <c r="I54" i="32" s="1"/>
  <c r="J54" i="32" s="1"/>
  <c r="D29" i="32"/>
  <c r="I29" i="32" s="1"/>
  <c r="J29" i="32" s="1"/>
  <c r="D37" i="32"/>
  <c r="I37" i="32" s="1"/>
  <c r="J37" i="32" s="1"/>
  <c r="D42" i="32"/>
  <c r="I42" i="32" s="1"/>
  <c r="J42" i="32" s="1"/>
  <c r="D45" i="32"/>
  <c r="I45" i="32" s="1"/>
  <c r="J45" i="32" s="1"/>
  <c r="D14" i="32"/>
  <c r="I14" i="32" s="1"/>
  <c r="J14" i="32" s="1"/>
  <c r="D17" i="32"/>
  <c r="I17" i="32" s="1"/>
  <c r="J17" i="32" s="1"/>
  <c r="D25" i="32"/>
  <c r="I25" i="32" s="1"/>
  <c r="J25" i="32" s="1"/>
  <c r="D44" i="32"/>
  <c r="I44" i="32" s="1"/>
  <c r="J44" i="32" s="1"/>
  <c r="D11" i="32"/>
  <c r="I11" i="32" s="1"/>
  <c r="J11" i="32" s="1"/>
  <c r="D13" i="32"/>
  <c r="I13" i="32" s="1"/>
  <c r="J13" i="32" s="1"/>
  <c r="D49" i="32"/>
  <c r="I49" i="32" s="1"/>
  <c r="J49" i="32" s="1"/>
  <c r="D41" i="32"/>
  <c r="I41" i="32" s="1"/>
  <c r="J41" i="32" s="1"/>
  <c r="D6" i="32"/>
  <c r="I6" i="32" s="1"/>
  <c r="J6" i="32" s="1"/>
  <c r="D31" i="32"/>
  <c r="I31" i="32" s="1"/>
  <c r="J31" i="32" s="1"/>
  <c r="D18" i="32"/>
  <c r="I18" i="32" s="1"/>
  <c r="J18" i="32" s="1"/>
  <c r="D53" i="32"/>
  <c r="I53" i="32" s="1"/>
  <c r="J53" i="32" s="1"/>
  <c r="D38" i="32"/>
  <c r="I38" i="32" s="1"/>
  <c r="J38" i="32" s="1"/>
  <c r="D21" i="32"/>
  <c r="I21" i="32" s="1"/>
  <c r="J21" i="32" s="1"/>
  <c r="D26" i="32"/>
  <c r="I26" i="32" s="1"/>
  <c r="J26" i="32" s="1"/>
  <c r="D27" i="32"/>
  <c r="I27" i="32" s="1"/>
  <c r="J27" i="32" s="1"/>
  <c r="D5" i="32"/>
  <c r="I5" i="32" s="1"/>
  <c r="J5" i="32" s="1"/>
  <c r="D9" i="32"/>
  <c r="I9" i="32" s="1"/>
  <c r="J9" i="32" s="1"/>
  <c r="D4" i="32"/>
  <c r="I4" i="32" s="1"/>
  <c r="J4" i="32" s="1"/>
  <c r="D55" i="32"/>
  <c r="I55" i="32" s="1"/>
  <c r="J55" i="32" s="1"/>
  <c r="D50" i="32"/>
  <c r="I50" i="32" s="1"/>
  <c r="J50" i="32" s="1"/>
  <c r="D20" i="32"/>
  <c r="I20" i="32" s="1"/>
  <c r="J20" i="32" s="1"/>
  <c r="D23" i="32"/>
  <c r="I23" i="32" s="1"/>
  <c r="J23" i="32" s="1"/>
  <c r="D39" i="32"/>
  <c r="I39" i="32" s="1"/>
  <c r="J39" i="32" s="1"/>
  <c r="D33" i="32"/>
  <c r="I33" i="32" s="1"/>
  <c r="J33" i="32" s="1"/>
  <c r="D47" i="32"/>
  <c r="I47" i="32" s="1"/>
  <c r="J47" i="32" s="1"/>
  <c r="D52" i="32"/>
  <c r="I52" i="32" s="1"/>
  <c r="J52" i="32" s="1"/>
  <c r="D15" i="32"/>
  <c r="I15" i="32" s="1"/>
  <c r="J15" i="32" s="1"/>
  <c r="D7" i="32"/>
  <c r="I7" i="32" s="1"/>
  <c r="J7" i="32" s="1"/>
  <c r="D72" i="37"/>
  <c r="I72" i="37" s="1"/>
  <c r="J72" i="37" s="1"/>
  <c r="D66" i="37"/>
  <c r="I66" i="37" s="1"/>
  <c r="J66" i="37" s="1"/>
  <c r="D78" i="37"/>
  <c r="I78" i="37" s="1"/>
  <c r="J78" i="37" s="1"/>
  <c r="D23" i="37"/>
  <c r="I23" i="37" s="1"/>
  <c r="J23" i="37" s="1"/>
  <c r="D5" i="37"/>
  <c r="I5" i="37" s="1"/>
  <c r="J5" i="37" s="1"/>
  <c r="D20" i="37"/>
  <c r="I20" i="37" s="1"/>
  <c r="J20" i="37" s="1"/>
  <c r="D67" i="37"/>
  <c r="I67" i="37" s="1"/>
  <c r="J67" i="37" s="1"/>
  <c r="D94" i="37"/>
  <c r="I94" i="37" s="1"/>
  <c r="J94" i="37" s="1"/>
  <c r="D37" i="37"/>
  <c r="I37" i="37" s="1"/>
  <c r="J37" i="37" s="1"/>
  <c r="D24" i="37"/>
  <c r="I24" i="37" s="1"/>
  <c r="J24" i="37" s="1"/>
  <c r="D18" i="37"/>
  <c r="I18" i="37" s="1"/>
  <c r="J18" i="37" s="1"/>
  <c r="D86" i="37"/>
  <c r="I86" i="37" s="1"/>
  <c r="J86" i="37" s="1"/>
  <c r="D38" i="37"/>
  <c r="I38" i="37" s="1"/>
  <c r="J38" i="37" s="1"/>
  <c r="D68" i="37"/>
  <c r="I68" i="37" s="1"/>
  <c r="J68" i="37" s="1"/>
  <c r="D57" i="37"/>
  <c r="I57" i="37" s="1"/>
  <c r="J57" i="37" s="1"/>
  <c r="D48" i="37"/>
  <c r="I48" i="37" s="1"/>
  <c r="J48" i="37" s="1"/>
  <c r="D49" i="37"/>
  <c r="I49" i="37" s="1"/>
  <c r="J49" i="37" s="1"/>
  <c r="D13" i="37"/>
  <c r="I13" i="37" s="1"/>
  <c r="J13" i="37" s="1"/>
  <c r="D9" i="37"/>
  <c r="I9" i="37" s="1"/>
  <c r="J9" i="37" s="1"/>
  <c r="D35" i="37"/>
  <c r="I35" i="37" s="1"/>
  <c r="J35" i="37" s="1"/>
  <c r="D62" i="37"/>
  <c r="I62" i="37" s="1"/>
  <c r="J62" i="37" s="1"/>
  <c r="D27" i="37"/>
  <c r="I27" i="37" s="1"/>
  <c r="J27" i="37" s="1"/>
  <c r="D51" i="37"/>
  <c r="I51" i="37" s="1"/>
  <c r="J51" i="37" s="1"/>
  <c r="D10" i="37"/>
  <c r="I10" i="37" s="1"/>
  <c r="J10" i="37" s="1"/>
  <c r="D89" i="37"/>
  <c r="I89" i="37" s="1"/>
  <c r="J89" i="37" s="1"/>
  <c r="D8" i="37"/>
  <c r="I8" i="37" s="1"/>
  <c r="J8" i="37" s="1"/>
  <c r="D76" i="37"/>
  <c r="I76" i="37" s="1"/>
  <c r="J76" i="37" s="1"/>
  <c r="D85" i="37"/>
  <c r="I85" i="37" s="1"/>
  <c r="J85" i="37" s="1"/>
  <c r="D6" i="37"/>
  <c r="I6" i="37" s="1"/>
  <c r="J6" i="37" s="1"/>
  <c r="D59" i="37"/>
  <c r="I59" i="37" s="1"/>
  <c r="J59" i="37" s="1"/>
  <c r="D61" i="37"/>
  <c r="I61" i="37" s="1"/>
  <c r="J61" i="37" s="1"/>
  <c r="D22" i="37"/>
  <c r="I22" i="37" s="1"/>
  <c r="J22" i="37" s="1"/>
  <c r="D15" i="37"/>
  <c r="I15" i="37" s="1"/>
  <c r="J15" i="37" s="1"/>
  <c r="D40" i="37"/>
  <c r="I40" i="37" s="1"/>
  <c r="J40" i="37" s="1"/>
  <c r="D63" i="37"/>
  <c r="I63" i="37" s="1"/>
  <c r="J63" i="37" s="1"/>
  <c r="D44" i="37"/>
  <c r="I44" i="37" s="1"/>
  <c r="J44" i="37" s="1"/>
  <c r="D92" i="37"/>
  <c r="I92" i="37" s="1"/>
  <c r="J92" i="37" s="1"/>
  <c r="D73" i="37"/>
  <c r="I73" i="37" s="1"/>
  <c r="J73" i="37" s="1"/>
  <c r="D50" i="37"/>
  <c r="I50" i="37" s="1"/>
  <c r="J50" i="37" s="1"/>
  <c r="D29" i="37"/>
  <c r="I29" i="37" s="1"/>
  <c r="J29" i="37" s="1"/>
  <c r="D33" i="37"/>
  <c r="I33" i="37" s="1"/>
  <c r="J33" i="37" s="1"/>
  <c r="D45" i="37"/>
  <c r="I45" i="37" s="1"/>
  <c r="J45" i="37" s="1"/>
  <c r="D14" i="37"/>
  <c r="I14" i="37" s="1"/>
  <c r="J14" i="37" s="1"/>
  <c r="D31" i="37"/>
  <c r="I31" i="37" s="1"/>
  <c r="J31" i="37" s="1"/>
  <c r="D87" i="37"/>
  <c r="I87" i="37" s="1"/>
  <c r="J87" i="37" s="1"/>
  <c r="D54" i="37"/>
  <c r="I54" i="37" s="1"/>
  <c r="J54" i="37" s="1"/>
  <c r="D41" i="37"/>
  <c r="I41" i="37" s="1"/>
  <c r="J41" i="37" s="1"/>
  <c r="D25" i="37"/>
  <c r="I25" i="37" s="1"/>
  <c r="J25" i="37" s="1"/>
  <c r="D47" i="37"/>
  <c r="I47" i="37" s="1"/>
  <c r="J47" i="37" s="1"/>
  <c r="D71" i="37"/>
  <c r="I71" i="37" s="1"/>
  <c r="J71" i="37" s="1"/>
  <c r="D58" i="37"/>
  <c r="I58" i="37" s="1"/>
  <c r="J58" i="37" s="1"/>
  <c r="D77" i="37"/>
  <c r="I77" i="37" s="1"/>
  <c r="J77" i="37" s="1"/>
  <c r="D42" i="37"/>
  <c r="I42" i="37" s="1"/>
  <c r="J42" i="37" s="1"/>
  <c r="D46" i="37"/>
  <c r="I46" i="37" s="1"/>
  <c r="J46" i="37" s="1"/>
  <c r="D65" i="37"/>
  <c r="I65" i="37" s="1"/>
  <c r="J65" i="37" s="1"/>
  <c r="D79" i="37"/>
  <c r="I79" i="37" s="1"/>
  <c r="J79" i="37" s="1"/>
  <c r="D55" i="37"/>
  <c r="I55" i="37" s="1"/>
  <c r="J55" i="37" s="1"/>
  <c r="D7" i="37"/>
  <c r="I7" i="37" s="1"/>
  <c r="J7" i="37" s="1"/>
  <c r="D80" i="37"/>
  <c r="I80" i="37" s="1"/>
  <c r="J80" i="37" s="1"/>
  <c r="D84" i="37"/>
  <c r="I84" i="37" s="1"/>
  <c r="J84" i="37" s="1"/>
  <c r="D32" i="37"/>
  <c r="I32" i="37" s="1"/>
  <c r="J32" i="37" s="1"/>
  <c r="D4" i="37"/>
  <c r="I4" i="37" s="1"/>
  <c r="J4" i="37" s="1"/>
  <c r="D81" i="37"/>
  <c r="I81" i="37" s="1"/>
  <c r="J81" i="37" s="1"/>
  <c r="D64" i="37"/>
  <c r="I64" i="37" s="1"/>
  <c r="J64" i="37" s="1"/>
  <c r="D12" i="37"/>
  <c r="I12" i="37" s="1"/>
  <c r="J12" i="37" s="1"/>
  <c r="D56" i="37"/>
  <c r="I56" i="37" s="1"/>
  <c r="J56" i="37" s="1"/>
  <c r="D69" i="37"/>
  <c r="I69" i="37" s="1"/>
  <c r="J69" i="37" s="1"/>
  <c r="D21" i="37"/>
  <c r="I21" i="37" s="1"/>
  <c r="J21" i="37" s="1"/>
  <c r="D75" i="37"/>
  <c r="I75" i="37" s="1"/>
  <c r="J75" i="37" s="1"/>
  <c r="D30" i="37"/>
  <c r="I30" i="37" s="1"/>
  <c r="J30" i="37" s="1"/>
  <c r="D82" i="37"/>
  <c r="I82" i="37" s="1"/>
  <c r="J82" i="37" s="1"/>
  <c r="D39" i="37"/>
  <c r="I39" i="37" s="1"/>
  <c r="J39" i="37" s="1"/>
  <c r="D16" i="37"/>
  <c r="I16" i="37" s="1"/>
  <c r="J16" i="37" s="1"/>
  <c r="D34" i="37"/>
  <c r="I34" i="37" s="1"/>
  <c r="J34" i="37" s="1"/>
  <c r="D88" i="37"/>
  <c r="I88" i="37" s="1"/>
  <c r="J88" i="37" s="1"/>
  <c r="D53" i="37"/>
  <c r="I53" i="37" s="1"/>
  <c r="J53" i="37" s="1"/>
  <c r="D26" i="37"/>
  <c r="I26" i="37" s="1"/>
  <c r="J26" i="37" s="1"/>
  <c r="D17" i="37"/>
  <c r="I17" i="37" s="1"/>
  <c r="J17" i="37" s="1"/>
  <c r="D90" i="37"/>
  <c r="I90" i="37" s="1"/>
  <c r="J90" i="37" s="1"/>
  <c r="D12" i="28"/>
  <c r="I12" i="28" s="1"/>
  <c r="J12" i="28" s="1"/>
  <c r="D15" i="28"/>
  <c r="I15" i="28" s="1"/>
  <c r="J15" i="28" s="1"/>
  <c r="D14" i="28"/>
  <c r="I14" i="28" s="1"/>
  <c r="J14" i="28" s="1"/>
  <c r="D37" i="38"/>
  <c r="I37" i="38" s="1"/>
  <c r="J37" i="38" s="1"/>
  <c r="D20" i="38"/>
  <c r="I20" i="38" s="1"/>
  <c r="J20" i="38" s="1"/>
  <c r="D42" i="38"/>
  <c r="I42" i="38" s="1"/>
  <c r="J42" i="38" s="1"/>
  <c r="D50" i="38"/>
  <c r="I50" i="38" s="1"/>
  <c r="J50" i="38" s="1"/>
  <c r="D17" i="38"/>
  <c r="I17" i="38" s="1"/>
  <c r="J17" i="38" s="1"/>
  <c r="D64" i="38"/>
  <c r="I64" i="38" s="1"/>
  <c r="J64" i="38" s="1"/>
  <c r="D29" i="38"/>
  <c r="I29" i="38" s="1"/>
  <c r="J29" i="38" s="1"/>
  <c r="D82" i="38"/>
  <c r="I82" i="38" s="1"/>
  <c r="J82" i="38" s="1"/>
  <c r="D85" i="38"/>
  <c r="I85" i="38" s="1"/>
  <c r="J85" i="38" s="1"/>
  <c r="D10" i="38"/>
  <c r="I10" i="38" s="1"/>
  <c r="J10" i="38" s="1"/>
  <c r="D69" i="38"/>
  <c r="I69" i="38" s="1"/>
  <c r="J69" i="38" s="1"/>
  <c r="D47" i="38"/>
  <c r="I47" i="38" s="1"/>
  <c r="J47" i="38" s="1"/>
  <c r="D6" i="38"/>
  <c r="I6" i="38" s="1"/>
  <c r="J6" i="38" s="1"/>
  <c r="D13" i="38"/>
  <c r="I13" i="38" s="1"/>
  <c r="J13" i="38" s="1"/>
  <c r="D89" i="38"/>
  <c r="I89" i="38" s="1"/>
  <c r="J89" i="38" s="1"/>
  <c r="D71" i="38"/>
  <c r="I71" i="38" s="1"/>
  <c r="J71" i="38" s="1"/>
  <c r="D40" i="38"/>
  <c r="I40" i="38" s="1"/>
  <c r="J40" i="38" s="1"/>
  <c r="D72" i="38"/>
  <c r="I72" i="38" s="1"/>
  <c r="J72" i="38" s="1"/>
  <c r="D86" i="38"/>
  <c r="I86" i="38" s="1"/>
  <c r="J86" i="38" s="1"/>
  <c r="D57" i="38"/>
  <c r="I57" i="38" s="1"/>
  <c r="J57" i="38" s="1"/>
  <c r="D54" i="38"/>
  <c r="I54" i="38" s="1"/>
  <c r="J54" i="38" s="1"/>
  <c r="D31" i="38"/>
  <c r="I31" i="38" s="1"/>
  <c r="J31" i="38" s="1"/>
  <c r="D30" i="38"/>
  <c r="I30" i="38" s="1"/>
  <c r="J30" i="38" s="1"/>
  <c r="D76" i="38"/>
  <c r="I76" i="38" s="1"/>
  <c r="J76" i="38" s="1"/>
  <c r="D73" i="38"/>
  <c r="I73" i="38" s="1"/>
  <c r="J73" i="38" s="1"/>
  <c r="D9" i="38"/>
  <c r="I9" i="38" s="1"/>
  <c r="J9" i="38" s="1"/>
  <c r="D38" i="38"/>
  <c r="I38" i="38" s="1"/>
  <c r="J38" i="38" s="1"/>
  <c r="D12" i="38"/>
  <c r="I12" i="38" s="1"/>
  <c r="J12" i="38" s="1"/>
  <c r="D34" i="38"/>
  <c r="I34" i="38" s="1"/>
  <c r="J34" i="38" s="1"/>
  <c r="D14" i="38"/>
  <c r="I14" i="38" s="1"/>
  <c r="J14" i="38" s="1"/>
  <c r="D56" i="38"/>
  <c r="I56" i="38" s="1"/>
  <c r="J56" i="38" s="1"/>
  <c r="D90" i="38"/>
  <c r="I90" i="38" s="1"/>
  <c r="J90" i="38" s="1"/>
  <c r="D66" i="38"/>
  <c r="I66" i="38" s="1"/>
  <c r="J66" i="38" s="1"/>
  <c r="D25" i="38"/>
  <c r="I25" i="38" s="1"/>
  <c r="J25" i="38" s="1"/>
  <c r="D84" i="38"/>
  <c r="I84" i="38" s="1"/>
  <c r="J84" i="38" s="1"/>
  <c r="D45" i="38"/>
  <c r="I45" i="38" s="1"/>
  <c r="J45" i="38" s="1"/>
  <c r="D88" i="38"/>
  <c r="I88" i="38" s="1"/>
  <c r="J88" i="38" s="1"/>
  <c r="D22" i="38"/>
  <c r="I22" i="38" s="1"/>
  <c r="J22" i="38" s="1"/>
  <c r="D58" i="38"/>
  <c r="I58" i="38" s="1"/>
  <c r="J58" i="38" s="1"/>
  <c r="D77" i="38"/>
  <c r="I77" i="38" s="1"/>
  <c r="J77" i="38" s="1"/>
  <c r="D27" i="38"/>
  <c r="I27" i="38" s="1"/>
  <c r="J27" i="38" s="1"/>
  <c r="D81" i="38"/>
  <c r="I81" i="38" s="1"/>
  <c r="J81" i="38" s="1"/>
  <c r="D16" i="38"/>
  <c r="I16" i="38" s="1"/>
  <c r="J16" i="38" s="1"/>
  <c r="D44" i="38"/>
  <c r="I44" i="38" s="1"/>
  <c r="J44" i="38" s="1"/>
  <c r="D59" i="38"/>
  <c r="I59" i="38" s="1"/>
  <c r="J59" i="38" s="1"/>
  <c r="D24" i="38"/>
  <c r="I24" i="38" s="1"/>
  <c r="J24" i="38" s="1"/>
  <c r="D80" i="38"/>
  <c r="I80" i="38" s="1"/>
  <c r="J80" i="38" s="1"/>
  <c r="D4" i="38"/>
  <c r="I4" i="38" s="1"/>
  <c r="J4" i="38" s="1"/>
  <c r="D51" i="38"/>
  <c r="I51" i="38" s="1"/>
  <c r="J51" i="38" s="1"/>
  <c r="D46" i="38"/>
  <c r="I46" i="38" s="1"/>
  <c r="J46" i="38" s="1"/>
  <c r="D8" i="38"/>
  <c r="I8" i="38" s="1"/>
  <c r="J8" i="38" s="1"/>
  <c r="D68" i="38"/>
  <c r="I68" i="38" s="1"/>
  <c r="J68" i="38" s="1"/>
  <c r="D94" i="38"/>
  <c r="I94" i="38" s="1"/>
  <c r="J94" i="38" s="1"/>
  <c r="D87" i="38"/>
  <c r="I87" i="38" s="1"/>
  <c r="J87" i="38" s="1"/>
  <c r="D23" i="38"/>
  <c r="I23" i="38" s="1"/>
  <c r="J23" i="38" s="1"/>
  <c r="D41" i="38"/>
  <c r="I41" i="38" s="1"/>
  <c r="J41" i="38" s="1"/>
  <c r="D35" i="38"/>
  <c r="I35" i="38" s="1"/>
  <c r="J35" i="38" s="1"/>
  <c r="D7" i="38"/>
  <c r="I7" i="38" s="1"/>
  <c r="J7" i="38" s="1"/>
  <c r="D48" i="38"/>
  <c r="I48" i="38" s="1"/>
  <c r="J48" i="38" s="1"/>
  <c r="D65" i="38"/>
  <c r="I65" i="38" s="1"/>
  <c r="J65" i="38" s="1"/>
  <c r="D21" i="38"/>
  <c r="I21" i="38" s="1"/>
  <c r="J21" i="38" s="1"/>
  <c r="D18" i="38"/>
  <c r="I18" i="38" s="1"/>
  <c r="J18" i="38" s="1"/>
  <c r="D92" i="38"/>
  <c r="I92" i="38" s="1"/>
  <c r="J92" i="38" s="1"/>
  <c r="D63" i="38"/>
  <c r="I63" i="38" s="1"/>
  <c r="J63" i="38" s="1"/>
  <c r="D39" i="38"/>
  <c r="I39" i="38" s="1"/>
  <c r="J39" i="38" s="1"/>
  <c r="D62" i="38"/>
  <c r="I62" i="38" s="1"/>
  <c r="J62" i="38" s="1"/>
  <c r="D32" i="38"/>
  <c r="I32" i="38" s="1"/>
  <c r="J32" i="38" s="1"/>
  <c r="D61" i="38"/>
  <c r="I61" i="38" s="1"/>
  <c r="J61" i="38" s="1"/>
  <c r="D53" i="38"/>
  <c r="I53" i="38" s="1"/>
  <c r="J53" i="38" s="1"/>
  <c r="D49" i="38"/>
  <c r="I49" i="38" s="1"/>
  <c r="J49" i="38" s="1"/>
  <c r="D5" i="38"/>
  <c r="I5" i="38" s="1"/>
  <c r="J5" i="38" s="1"/>
  <c r="D75" i="38"/>
  <c r="I75" i="38" s="1"/>
  <c r="J75" i="38" s="1"/>
  <c r="D55" i="38"/>
  <c r="I55" i="38" s="1"/>
  <c r="J55" i="38" s="1"/>
  <c r="D15" i="38"/>
  <c r="I15" i="38" s="1"/>
  <c r="J15" i="38" s="1"/>
  <c r="D79" i="38"/>
  <c r="I79" i="38" s="1"/>
  <c r="J79" i="38" s="1"/>
  <c r="D67" i="38"/>
  <c r="I67" i="38" s="1"/>
  <c r="J67" i="38" s="1"/>
  <c r="D78" i="38"/>
  <c r="I78" i="38" s="1"/>
  <c r="J78" i="38" s="1"/>
  <c r="D33" i="38"/>
  <c r="I33" i="38" s="1"/>
  <c r="J33" i="38" s="1"/>
  <c r="D26" i="38"/>
  <c r="I26" i="38" s="1"/>
  <c r="J26" i="38" s="1"/>
  <c r="D13" i="34"/>
  <c r="I13" i="34" s="1"/>
  <c r="J13" i="34" s="1"/>
  <c r="D24" i="34"/>
  <c r="I24" i="34" s="1"/>
  <c r="J24" i="34" s="1"/>
  <c r="D7" i="34"/>
  <c r="I7" i="34" s="1"/>
  <c r="J7" i="34" s="1"/>
  <c r="D4" i="34"/>
  <c r="I4" i="34" s="1"/>
  <c r="J4" i="34" s="1"/>
  <c r="D21" i="34"/>
  <c r="I21" i="34" s="1"/>
  <c r="J21" i="34" s="1"/>
  <c r="D5" i="34"/>
  <c r="I5" i="34" s="1"/>
  <c r="J5" i="34" s="1"/>
  <c r="D32" i="34"/>
  <c r="I32" i="34" s="1"/>
  <c r="J32" i="34" s="1"/>
  <c r="D25" i="34"/>
  <c r="I25" i="34" s="1"/>
  <c r="J25" i="34" s="1"/>
  <c r="D35" i="34"/>
  <c r="I35" i="34" s="1"/>
  <c r="J35" i="34" s="1"/>
  <c r="D31" i="34"/>
  <c r="I31" i="34" s="1"/>
  <c r="J31" i="34" s="1"/>
  <c r="D20" i="34"/>
  <c r="I20" i="34" s="1"/>
  <c r="J20" i="34" s="1"/>
  <c r="D9" i="34"/>
  <c r="I9" i="34" s="1"/>
  <c r="J9" i="34" s="1"/>
  <c r="D17" i="34"/>
  <c r="I17" i="34" s="1"/>
  <c r="J17" i="34" s="1"/>
  <c r="D11" i="34"/>
  <c r="I11" i="34" s="1"/>
  <c r="J11" i="34" s="1"/>
  <c r="D19" i="34"/>
  <c r="I19" i="34" s="1"/>
  <c r="J19" i="34" s="1"/>
  <c r="D14" i="34"/>
  <c r="I14" i="34" s="1"/>
  <c r="J14" i="34" s="1"/>
  <c r="D15" i="34"/>
  <c r="I15" i="34" s="1"/>
  <c r="J15" i="34" s="1"/>
  <c r="D27" i="34"/>
  <c r="I27" i="34" s="1"/>
  <c r="J27" i="34" s="1"/>
  <c r="D29" i="34"/>
  <c r="I29" i="34" s="1"/>
  <c r="J29" i="34" s="1"/>
  <c r="D23" i="34"/>
  <c r="I23" i="34" s="1"/>
  <c r="J23" i="34" s="1"/>
  <c r="D10" i="34"/>
  <c r="I10" i="34" s="1"/>
  <c r="J10" i="34" s="1"/>
  <c r="D33" i="34"/>
  <c r="I33" i="34" s="1"/>
  <c r="J33" i="34" s="1"/>
  <c r="B4" i="44"/>
  <c r="B8" i="44" s="1"/>
  <c r="B9" i="44" s="1"/>
  <c r="F6" i="8"/>
  <c r="D11" i="12"/>
  <c r="I11" i="12" s="1"/>
  <c r="J11" i="12" s="1"/>
  <c r="D12" i="12"/>
  <c r="I12" i="12" s="1"/>
  <c r="J12" i="12" s="1"/>
  <c r="D20" i="12"/>
  <c r="I20" i="12" s="1"/>
  <c r="J20" i="12" s="1"/>
  <c r="D18" i="12"/>
  <c r="I18" i="12" s="1"/>
  <c r="J18" i="12" s="1"/>
  <c r="D15" i="12"/>
  <c r="I15" i="12" s="1"/>
  <c r="J15" i="12" s="1"/>
  <c r="D13" i="12"/>
  <c r="I13" i="12" s="1"/>
  <c r="J13" i="12" s="1"/>
  <c r="D19" i="12"/>
  <c r="I19" i="12" s="1"/>
  <c r="J19" i="12" s="1"/>
  <c r="D16" i="12"/>
  <c r="I16" i="12" s="1"/>
  <c r="J16" i="12" s="1"/>
  <c r="D6" i="31"/>
  <c r="I6" i="31" s="1"/>
  <c r="J6" i="31" s="1"/>
  <c r="D8" i="31"/>
  <c r="I8" i="31" s="1"/>
  <c r="J8" i="31" s="1"/>
  <c r="D19" i="31"/>
  <c r="I19" i="31" s="1"/>
  <c r="J19" i="31" s="1"/>
  <c r="D11" i="31"/>
  <c r="I11" i="31" s="1"/>
  <c r="J11" i="31" s="1"/>
  <c r="D21" i="31"/>
  <c r="I21" i="31" s="1"/>
  <c r="J21" i="31" s="1"/>
  <c r="D26" i="31"/>
  <c r="I26" i="31" s="1"/>
  <c r="J26" i="31" s="1"/>
  <c r="D23" i="31"/>
  <c r="I23" i="31" s="1"/>
  <c r="J23" i="31" s="1"/>
  <c r="D13" i="31"/>
  <c r="I13" i="31" s="1"/>
  <c r="J13" i="31" s="1"/>
  <c r="D20" i="31"/>
  <c r="I20" i="31" s="1"/>
  <c r="J20" i="31" s="1"/>
  <c r="D15" i="31"/>
  <c r="I15" i="31" s="1"/>
  <c r="J15" i="31" s="1"/>
  <c r="D17" i="31"/>
  <c r="I17" i="31" s="1"/>
  <c r="J17" i="31" s="1"/>
  <c r="D68" i="43"/>
  <c r="I68" i="43" s="1"/>
  <c r="J68" i="43" s="1"/>
  <c r="D53" i="43"/>
  <c r="I53" i="43" s="1"/>
  <c r="J53" i="43" s="1"/>
  <c r="D75" i="43"/>
  <c r="I75" i="43" s="1"/>
  <c r="J75" i="43" s="1"/>
  <c r="D67" i="43"/>
  <c r="I67" i="43" s="1"/>
  <c r="J67" i="43" s="1"/>
  <c r="D69" i="43"/>
  <c r="I69" i="43" s="1"/>
  <c r="J69" i="43" s="1"/>
  <c r="D12" i="43"/>
  <c r="I12" i="43" s="1"/>
  <c r="J12" i="43" s="1"/>
  <c r="D17" i="43"/>
  <c r="I17" i="43" s="1"/>
  <c r="J17" i="43" s="1"/>
  <c r="D6" i="43"/>
  <c r="I6" i="43" s="1"/>
  <c r="J6" i="43" s="1"/>
  <c r="D8" i="43"/>
  <c r="I8" i="43" s="1"/>
  <c r="J8" i="43" s="1"/>
  <c r="D88" i="43"/>
  <c r="I88" i="43" s="1"/>
  <c r="J88" i="43" s="1"/>
  <c r="D40" i="43"/>
  <c r="I40" i="43" s="1"/>
  <c r="J40" i="43" s="1"/>
  <c r="D80" i="43"/>
  <c r="I80" i="43" s="1"/>
  <c r="J80" i="43" s="1"/>
  <c r="D55" i="43"/>
  <c r="I55" i="43" s="1"/>
  <c r="J55" i="43" s="1"/>
  <c r="D33" i="43"/>
  <c r="I33" i="43" s="1"/>
  <c r="J33" i="43" s="1"/>
  <c r="D66" i="43"/>
  <c r="I66" i="43" s="1"/>
  <c r="J66" i="43" s="1"/>
  <c r="D37" i="43"/>
  <c r="I37" i="43" s="1"/>
  <c r="J37" i="43" s="1"/>
  <c r="D23" i="43"/>
  <c r="I23" i="43" s="1"/>
  <c r="J23" i="43" s="1"/>
  <c r="D14" i="43"/>
  <c r="I14" i="43" s="1"/>
  <c r="J14" i="43" s="1"/>
  <c r="D54" i="43"/>
  <c r="I54" i="43" s="1"/>
  <c r="J54" i="43" s="1"/>
  <c r="D25" i="43"/>
  <c r="I25" i="43" s="1"/>
  <c r="J25" i="43" s="1"/>
  <c r="D16" i="43"/>
  <c r="I16" i="43" s="1"/>
  <c r="J16" i="43" s="1"/>
  <c r="D7" i="43"/>
  <c r="I7" i="43" s="1"/>
  <c r="J7" i="43" s="1"/>
  <c r="D45" i="43"/>
  <c r="I45" i="43" s="1"/>
  <c r="J45" i="43" s="1"/>
  <c r="D27" i="43"/>
  <c r="I27" i="43" s="1"/>
  <c r="J27" i="43" s="1"/>
  <c r="D18" i="43"/>
  <c r="I18" i="43" s="1"/>
  <c r="J18" i="43" s="1"/>
  <c r="D71" i="43"/>
  <c r="I71" i="43" s="1"/>
  <c r="J71" i="43" s="1"/>
  <c r="D35" i="43"/>
  <c r="I35" i="43" s="1"/>
  <c r="J35" i="43" s="1"/>
  <c r="D21" i="43"/>
  <c r="I21" i="43" s="1"/>
  <c r="J21" i="43" s="1"/>
  <c r="D44" i="43"/>
  <c r="I44" i="43" s="1"/>
  <c r="J44" i="43" s="1"/>
  <c r="D84" i="43"/>
  <c r="I84" i="43" s="1"/>
  <c r="J84" i="43" s="1"/>
  <c r="D30" i="43"/>
  <c r="I30" i="43" s="1"/>
  <c r="J30" i="43" s="1"/>
  <c r="D94" i="43"/>
  <c r="I94" i="43" s="1"/>
  <c r="J94" i="43" s="1"/>
  <c r="D24" i="43"/>
  <c r="I24" i="43" s="1"/>
  <c r="J24" i="43" s="1"/>
  <c r="D61" i="43"/>
  <c r="I61" i="43" s="1"/>
  <c r="J61" i="43" s="1"/>
  <c r="D57" i="43"/>
  <c r="I57" i="43" s="1"/>
  <c r="J57" i="43" s="1"/>
  <c r="D32" i="43"/>
  <c r="I32" i="43" s="1"/>
  <c r="J32" i="43" s="1"/>
  <c r="D50" i="43"/>
  <c r="I50" i="43" s="1"/>
  <c r="J50" i="43" s="1"/>
  <c r="D72" i="43"/>
  <c r="I72" i="43" s="1"/>
  <c r="J72" i="43" s="1"/>
  <c r="D62" i="43"/>
  <c r="I62" i="43" s="1"/>
  <c r="J62" i="43" s="1"/>
  <c r="D4" i="43"/>
  <c r="I4" i="43" s="1"/>
  <c r="J4" i="43" s="1"/>
  <c r="D85" i="43"/>
  <c r="I85" i="43" s="1"/>
  <c r="J85" i="43" s="1"/>
  <c r="D65" i="43"/>
  <c r="I65" i="43" s="1"/>
  <c r="J65" i="43" s="1"/>
  <c r="D73" i="43"/>
  <c r="I73" i="43" s="1"/>
  <c r="J73" i="43" s="1"/>
  <c r="D47" i="43"/>
  <c r="I47" i="43" s="1"/>
  <c r="J47" i="43" s="1"/>
  <c r="D13" i="43"/>
  <c r="I13" i="43" s="1"/>
  <c r="J13" i="43" s="1"/>
  <c r="D79" i="43"/>
  <c r="I79" i="43" s="1"/>
  <c r="J79" i="43" s="1"/>
  <c r="D76" i="43"/>
  <c r="I76" i="43" s="1"/>
  <c r="J76" i="43" s="1"/>
  <c r="D58" i="43"/>
  <c r="I58" i="43" s="1"/>
  <c r="J58" i="43" s="1"/>
  <c r="D51" i="43"/>
  <c r="I51" i="43" s="1"/>
  <c r="J51" i="43" s="1"/>
  <c r="D63" i="43"/>
  <c r="I63" i="43" s="1"/>
  <c r="J63" i="43" s="1"/>
  <c r="D39" i="43"/>
  <c r="I39" i="43" s="1"/>
  <c r="J39" i="43" s="1"/>
  <c r="D34" i="43"/>
  <c r="I34" i="43" s="1"/>
  <c r="J34" i="43" s="1"/>
  <c r="D26" i="43"/>
  <c r="I26" i="43" s="1"/>
  <c r="J26" i="43" s="1"/>
  <c r="D10" i="43"/>
  <c r="I10" i="43" s="1"/>
  <c r="J10" i="43" s="1"/>
  <c r="D42" i="43"/>
  <c r="I42" i="43" s="1"/>
  <c r="J42" i="43" s="1"/>
  <c r="D92" i="43"/>
  <c r="I92" i="43" s="1"/>
  <c r="J92" i="43" s="1"/>
  <c r="D82" i="43"/>
  <c r="I82" i="43" s="1"/>
  <c r="J82" i="43" s="1"/>
  <c r="D56" i="43"/>
  <c r="I56" i="43" s="1"/>
  <c r="J56" i="43" s="1"/>
  <c r="D9" i="43"/>
  <c r="I9" i="43" s="1"/>
  <c r="J9" i="43" s="1"/>
  <c r="D38" i="43"/>
  <c r="I38" i="43" s="1"/>
  <c r="J38" i="43" s="1"/>
  <c r="D20" i="43"/>
  <c r="I20" i="43" s="1"/>
  <c r="J20" i="43" s="1"/>
  <c r="D90" i="43"/>
  <c r="I90" i="43" s="1"/>
  <c r="J90" i="43" s="1"/>
  <c r="D49" i="43"/>
  <c r="I49" i="43" s="1"/>
  <c r="J49" i="43" s="1"/>
  <c r="D22" i="43"/>
  <c r="I22" i="43" s="1"/>
  <c r="J22" i="43" s="1"/>
  <c r="D81" i="43"/>
  <c r="I81" i="43" s="1"/>
  <c r="J81" i="43" s="1"/>
  <c r="D86" i="43"/>
  <c r="I86" i="43" s="1"/>
  <c r="J86" i="43" s="1"/>
  <c r="D89" i="43"/>
  <c r="I89" i="43" s="1"/>
  <c r="J89" i="43" s="1"/>
  <c r="D78" i="43"/>
  <c r="I78" i="43" s="1"/>
  <c r="J78" i="43" s="1"/>
  <c r="D41" i="43"/>
  <c r="I41" i="43" s="1"/>
  <c r="J41" i="43" s="1"/>
  <c r="D31" i="43"/>
  <c r="I31" i="43" s="1"/>
  <c r="J31" i="43" s="1"/>
  <c r="D87" i="43"/>
  <c r="I87" i="43" s="1"/>
  <c r="J87" i="43" s="1"/>
  <c r="D59" i="43"/>
  <c r="I59" i="43" s="1"/>
  <c r="J59" i="43" s="1"/>
  <c r="D29" i="43"/>
  <c r="I29" i="43" s="1"/>
  <c r="J29" i="43" s="1"/>
  <c r="D64" i="43"/>
  <c r="I64" i="43" s="1"/>
  <c r="J64" i="43" s="1"/>
  <c r="D48" i="43"/>
  <c r="I48" i="43" s="1"/>
  <c r="J48" i="43" s="1"/>
  <c r="D77" i="43"/>
  <c r="I77" i="43" s="1"/>
  <c r="J77" i="43" s="1"/>
  <c r="D46" i="43"/>
  <c r="I46" i="43" s="1"/>
  <c r="J46" i="43" s="1"/>
  <c r="D15" i="43"/>
  <c r="I15" i="43" s="1"/>
  <c r="J15" i="43" s="1"/>
  <c r="D5" i="43"/>
  <c r="I5" i="43" s="1"/>
  <c r="J5" i="43" s="1"/>
  <c r="D8" i="29"/>
  <c r="I8" i="29" s="1"/>
  <c r="J8" i="29" s="1"/>
  <c r="D14" i="29"/>
  <c r="I14" i="29" s="1"/>
  <c r="J14" i="29" s="1"/>
  <c r="D6" i="29"/>
  <c r="I6" i="29" s="1"/>
  <c r="J6" i="29" s="1"/>
  <c r="D4" i="29"/>
  <c r="I4" i="29" s="1"/>
  <c r="J4" i="29" s="1"/>
  <c r="D21" i="29"/>
  <c r="I21" i="29" s="1"/>
  <c r="J21" i="29" s="1"/>
  <c r="D19" i="29"/>
  <c r="I19" i="29" s="1"/>
  <c r="J19" i="29" s="1"/>
  <c r="D10" i="29"/>
  <c r="I10" i="29" s="1"/>
  <c r="J10" i="29" s="1"/>
  <c r="D24" i="29"/>
  <c r="I24" i="29" s="1"/>
  <c r="J24" i="29" s="1"/>
  <c r="D16" i="29"/>
  <c r="I16" i="29" s="1"/>
  <c r="J16" i="29" s="1"/>
  <c r="D12" i="29"/>
  <c r="I12" i="29" s="1"/>
  <c r="J12" i="29" s="1"/>
  <c r="D18" i="29"/>
  <c r="I18" i="29" s="1"/>
  <c r="J18" i="29" s="1"/>
  <c r="D26" i="29"/>
  <c r="I26" i="29" s="1"/>
  <c r="J26" i="29" s="1"/>
  <c r="D28" i="29"/>
  <c r="I28" i="29" s="1"/>
  <c r="J28" i="29" s="1"/>
  <c r="D22" i="29"/>
  <c r="I22" i="29" s="1"/>
  <c r="J22" i="29" s="1"/>
  <c r="D25" i="29"/>
  <c r="I25" i="29" s="1"/>
  <c r="J25" i="29" s="1"/>
  <c r="D37" i="39"/>
  <c r="I37" i="39" s="1"/>
  <c r="J37" i="39" s="1"/>
  <c r="D90" i="39"/>
  <c r="I90" i="39" s="1"/>
  <c r="J90" i="39" s="1"/>
  <c r="D53" i="39"/>
  <c r="I53" i="39" s="1"/>
  <c r="J53" i="39" s="1"/>
  <c r="D54" i="39"/>
  <c r="I54" i="39" s="1"/>
  <c r="J54" i="39" s="1"/>
  <c r="D44" i="39"/>
  <c r="I44" i="39" s="1"/>
  <c r="J44" i="39" s="1"/>
  <c r="D87" i="39"/>
  <c r="I87" i="39" s="1"/>
  <c r="J87" i="39" s="1"/>
  <c r="D41" i="39"/>
  <c r="I41" i="39" s="1"/>
  <c r="J41" i="39" s="1"/>
  <c r="D26" i="39"/>
  <c r="I26" i="39" s="1"/>
  <c r="J26" i="39" s="1"/>
  <c r="D92" i="39"/>
  <c r="I92" i="39" s="1"/>
  <c r="J92" i="39" s="1"/>
  <c r="D62" i="39"/>
  <c r="I62" i="39" s="1"/>
  <c r="J62" i="39" s="1"/>
  <c r="D27" i="39"/>
  <c r="I27" i="39" s="1"/>
  <c r="J27" i="39" s="1"/>
  <c r="D51" i="39"/>
  <c r="I51" i="39" s="1"/>
  <c r="J51" i="39" s="1"/>
  <c r="D31" i="39"/>
  <c r="I31" i="39" s="1"/>
  <c r="J31" i="39" s="1"/>
  <c r="D80" i="39"/>
  <c r="I80" i="39" s="1"/>
  <c r="J80" i="39" s="1"/>
  <c r="D86" i="39"/>
  <c r="I86" i="39" s="1"/>
  <c r="J86" i="39" s="1"/>
  <c r="D75" i="39"/>
  <c r="I75" i="39" s="1"/>
  <c r="J75" i="39" s="1"/>
  <c r="D20" i="39"/>
  <c r="I20" i="39" s="1"/>
  <c r="J20" i="39" s="1"/>
  <c r="D59" i="39"/>
  <c r="I59" i="39" s="1"/>
  <c r="J59" i="39" s="1"/>
  <c r="D39" i="39"/>
  <c r="I39" i="39" s="1"/>
  <c r="J39" i="39" s="1"/>
  <c r="D88" i="39"/>
  <c r="I88" i="39" s="1"/>
  <c r="J88" i="39" s="1"/>
  <c r="D69" i="39"/>
  <c r="I69" i="39" s="1"/>
  <c r="J69" i="39" s="1"/>
  <c r="D61" i="39"/>
  <c r="I61" i="39" s="1"/>
  <c r="J61" i="39" s="1"/>
  <c r="D73" i="39"/>
  <c r="I73" i="39" s="1"/>
  <c r="J73" i="39" s="1"/>
  <c r="D89" i="39"/>
  <c r="I89" i="39" s="1"/>
  <c r="J89" i="39" s="1"/>
  <c r="D15" i="39"/>
  <c r="I15" i="39" s="1"/>
  <c r="J15" i="39" s="1"/>
  <c r="D84" i="39"/>
  <c r="I84" i="39" s="1"/>
  <c r="J84" i="39" s="1"/>
  <c r="D32" i="39"/>
  <c r="I32" i="39" s="1"/>
  <c r="J32" i="39" s="1"/>
  <c r="D65" i="39"/>
  <c r="I65" i="39" s="1"/>
  <c r="J65" i="39" s="1"/>
  <c r="D34" i="39"/>
  <c r="I34" i="39" s="1"/>
  <c r="J34" i="39" s="1"/>
  <c r="D55" i="39"/>
  <c r="I55" i="39" s="1"/>
  <c r="J55" i="39" s="1"/>
  <c r="D4" i="39"/>
  <c r="I4" i="39" s="1"/>
  <c r="J4" i="39" s="1"/>
  <c r="D63" i="39"/>
  <c r="I63" i="39" s="1"/>
  <c r="J63" i="39" s="1"/>
  <c r="D17" i="39"/>
  <c r="I17" i="39" s="1"/>
  <c r="J17" i="39" s="1"/>
  <c r="D50" i="39"/>
  <c r="I50" i="39" s="1"/>
  <c r="J50" i="39" s="1"/>
  <c r="D13" i="39"/>
  <c r="I13" i="39" s="1"/>
  <c r="J13" i="39" s="1"/>
  <c r="D7" i="39"/>
  <c r="I7" i="39" s="1"/>
  <c r="J7" i="39" s="1"/>
  <c r="D9" i="39"/>
  <c r="I9" i="39" s="1"/>
  <c r="J9" i="39" s="1"/>
  <c r="D56" i="39"/>
  <c r="I56" i="39" s="1"/>
  <c r="J56" i="39" s="1"/>
  <c r="D18" i="39"/>
  <c r="I18" i="39" s="1"/>
  <c r="J18" i="39" s="1"/>
  <c r="D14" i="39"/>
  <c r="I14" i="39" s="1"/>
  <c r="J14" i="39" s="1"/>
  <c r="D38" i="39"/>
  <c r="I38" i="39" s="1"/>
  <c r="J38" i="39" s="1"/>
  <c r="D22" i="39"/>
  <c r="I22" i="39" s="1"/>
  <c r="J22" i="39" s="1"/>
  <c r="D23" i="39"/>
  <c r="I23" i="39" s="1"/>
  <c r="J23" i="39" s="1"/>
  <c r="D94" i="39"/>
  <c r="I94" i="39" s="1"/>
  <c r="J94" i="39" s="1"/>
  <c r="D10" i="39"/>
  <c r="I10" i="39" s="1"/>
  <c r="J10" i="39" s="1"/>
  <c r="D42" i="39"/>
  <c r="I42" i="39" s="1"/>
  <c r="J42" i="39" s="1"/>
  <c r="D16" i="39"/>
  <c r="I16" i="39" s="1"/>
  <c r="J16" i="39" s="1"/>
  <c r="D82" i="39"/>
  <c r="I82" i="39" s="1"/>
  <c r="J82" i="39" s="1"/>
  <c r="D64" i="39"/>
  <c r="I64" i="39" s="1"/>
  <c r="J64" i="39" s="1"/>
  <c r="D24" i="39"/>
  <c r="I24" i="39" s="1"/>
  <c r="J24" i="39" s="1"/>
  <c r="D66" i="39"/>
  <c r="I66" i="39" s="1"/>
  <c r="J66" i="39" s="1"/>
  <c r="D29" i="39"/>
  <c r="I29" i="39" s="1"/>
  <c r="J29" i="39" s="1"/>
  <c r="D67" i="39"/>
  <c r="I67" i="39" s="1"/>
  <c r="J67" i="39" s="1"/>
  <c r="D6" i="39"/>
  <c r="I6" i="39" s="1"/>
  <c r="J6" i="39" s="1"/>
  <c r="D45" i="39"/>
  <c r="I45" i="39" s="1"/>
  <c r="J45" i="39" s="1"/>
  <c r="D5" i="39"/>
  <c r="I5" i="39" s="1"/>
  <c r="J5" i="39" s="1"/>
  <c r="D81" i="39"/>
  <c r="I81" i="39" s="1"/>
  <c r="J81" i="39" s="1"/>
  <c r="D77" i="39"/>
  <c r="I77" i="39" s="1"/>
  <c r="J77" i="39" s="1"/>
  <c r="D71" i="39"/>
  <c r="I71" i="39" s="1"/>
  <c r="J71" i="39" s="1"/>
  <c r="D79" i="39"/>
  <c r="I79" i="39" s="1"/>
  <c r="J79" i="39" s="1"/>
  <c r="D21" i="39"/>
  <c r="I21" i="39" s="1"/>
  <c r="J21" i="39" s="1"/>
  <c r="D35" i="39"/>
  <c r="I35" i="39" s="1"/>
  <c r="J35" i="39" s="1"/>
  <c r="D72" i="39"/>
  <c r="I72" i="39" s="1"/>
  <c r="J72" i="39" s="1"/>
  <c r="D78" i="39"/>
  <c r="I78" i="39" s="1"/>
  <c r="J78" i="39" s="1"/>
  <c r="D30" i="39"/>
  <c r="I30" i="39" s="1"/>
  <c r="J30" i="39" s="1"/>
  <c r="D68" i="39"/>
  <c r="I68" i="39" s="1"/>
  <c r="J68" i="39" s="1"/>
  <c r="D49" i="39"/>
  <c r="I49" i="39" s="1"/>
  <c r="J49" i="39" s="1"/>
  <c r="D40" i="39"/>
  <c r="I40" i="39" s="1"/>
  <c r="J40" i="39" s="1"/>
  <c r="D76" i="39"/>
  <c r="I76" i="39" s="1"/>
  <c r="J76" i="39" s="1"/>
  <c r="D57" i="39"/>
  <c r="I57" i="39" s="1"/>
  <c r="J57" i="39" s="1"/>
  <c r="D85" i="39"/>
  <c r="I85" i="39" s="1"/>
  <c r="J85" i="39" s="1"/>
  <c r="D58" i="39"/>
  <c r="I58" i="39" s="1"/>
  <c r="J58" i="39" s="1"/>
  <c r="D47" i="39"/>
  <c r="I47" i="39" s="1"/>
  <c r="J47" i="39" s="1"/>
  <c r="D8" i="39"/>
  <c r="I8" i="39" s="1"/>
  <c r="J8" i="39" s="1"/>
  <c r="D33" i="39"/>
  <c r="I33" i="39" s="1"/>
  <c r="J33" i="39" s="1"/>
  <c r="D48" i="39"/>
  <c r="I48" i="39" s="1"/>
  <c r="J48" i="39" s="1"/>
  <c r="D46" i="39"/>
  <c r="I46" i="39" s="1"/>
  <c r="J46" i="39" s="1"/>
  <c r="D12" i="39"/>
  <c r="I12" i="39" s="1"/>
  <c r="J12" i="39" s="1"/>
  <c r="D25" i="39"/>
  <c r="I25" i="39" s="1"/>
  <c r="J25" i="39" s="1"/>
  <c r="D76" i="40"/>
  <c r="I76" i="40" s="1"/>
  <c r="J76" i="40" s="1"/>
  <c r="D41" i="40"/>
  <c r="I41" i="40" s="1"/>
  <c r="J41" i="40" s="1"/>
  <c r="D72" i="40"/>
  <c r="I72" i="40" s="1"/>
  <c r="J72" i="40" s="1"/>
  <c r="D55" i="40"/>
  <c r="I55" i="40" s="1"/>
  <c r="J55" i="40" s="1"/>
  <c r="D47" i="40"/>
  <c r="I47" i="40" s="1"/>
  <c r="J47" i="40" s="1"/>
  <c r="D78" i="40"/>
  <c r="I78" i="40" s="1"/>
  <c r="J78" i="40" s="1"/>
  <c r="D21" i="40"/>
  <c r="I21" i="40" s="1"/>
  <c r="J21" i="40" s="1"/>
  <c r="D9" i="40"/>
  <c r="I9" i="40" s="1"/>
  <c r="J9" i="40" s="1"/>
  <c r="D15" i="40"/>
  <c r="I15" i="40" s="1"/>
  <c r="J15" i="40" s="1"/>
  <c r="D38" i="40"/>
  <c r="I38" i="40" s="1"/>
  <c r="J38" i="40" s="1"/>
  <c r="D42" i="40"/>
  <c r="I42" i="40" s="1"/>
  <c r="J42" i="40" s="1"/>
  <c r="D88" i="40"/>
  <c r="I88" i="40" s="1"/>
  <c r="J88" i="40" s="1"/>
  <c r="D37" i="40"/>
  <c r="I37" i="40" s="1"/>
  <c r="J37" i="40" s="1"/>
  <c r="D7" i="40"/>
  <c r="I7" i="40" s="1"/>
  <c r="J7" i="40" s="1"/>
  <c r="D54" i="40"/>
  <c r="I54" i="40" s="1"/>
  <c r="J54" i="40" s="1"/>
  <c r="D34" i="40"/>
  <c r="I34" i="40" s="1"/>
  <c r="J34" i="40" s="1"/>
  <c r="D80" i="40"/>
  <c r="I80" i="40" s="1"/>
  <c r="J80" i="40" s="1"/>
  <c r="D29" i="40"/>
  <c r="I29" i="40" s="1"/>
  <c r="J29" i="40" s="1"/>
  <c r="D67" i="40"/>
  <c r="I67" i="40" s="1"/>
  <c r="J67" i="40" s="1"/>
  <c r="D27" i="40"/>
  <c r="I27" i="40" s="1"/>
  <c r="J27" i="40" s="1"/>
  <c r="D18" i="40"/>
  <c r="I18" i="40" s="1"/>
  <c r="J18" i="40" s="1"/>
  <c r="D64" i="40"/>
  <c r="I64" i="40" s="1"/>
  <c r="J64" i="40" s="1"/>
  <c r="D13" i="40"/>
  <c r="I13" i="40" s="1"/>
  <c r="J13" i="40" s="1"/>
  <c r="D31" i="40"/>
  <c r="I31" i="40" s="1"/>
  <c r="J31" i="40" s="1"/>
  <c r="D22" i="40"/>
  <c r="I22" i="40" s="1"/>
  <c r="J22" i="40" s="1"/>
  <c r="D89" i="40"/>
  <c r="I89" i="40" s="1"/>
  <c r="J89" i="40" s="1"/>
  <c r="D56" i="40"/>
  <c r="I56" i="40" s="1"/>
  <c r="J56" i="40" s="1"/>
  <c r="D8" i="40"/>
  <c r="I8" i="40" s="1"/>
  <c r="J8" i="40" s="1"/>
  <c r="D14" i="40"/>
  <c r="I14" i="40" s="1"/>
  <c r="J14" i="40" s="1"/>
  <c r="D94" i="40"/>
  <c r="I94" i="40" s="1"/>
  <c r="J94" i="40" s="1"/>
  <c r="D81" i="40"/>
  <c r="I81" i="40" s="1"/>
  <c r="J81" i="40" s="1"/>
  <c r="D48" i="40"/>
  <c r="I48" i="40" s="1"/>
  <c r="J48" i="40" s="1"/>
  <c r="D92" i="40"/>
  <c r="I92" i="40" s="1"/>
  <c r="J92" i="40" s="1"/>
  <c r="D71" i="40"/>
  <c r="I71" i="40" s="1"/>
  <c r="J71" i="40" s="1"/>
  <c r="D75" i="40"/>
  <c r="I75" i="40" s="1"/>
  <c r="J75" i="40" s="1"/>
  <c r="D73" i="40"/>
  <c r="I73" i="40" s="1"/>
  <c r="J73" i="40" s="1"/>
  <c r="D40" i="40"/>
  <c r="I40" i="40" s="1"/>
  <c r="J40" i="40" s="1"/>
  <c r="D84" i="40"/>
  <c r="I84" i="40" s="1"/>
  <c r="J84" i="40" s="1"/>
  <c r="D86" i="40"/>
  <c r="I86" i="40" s="1"/>
  <c r="J86" i="40" s="1"/>
  <c r="D59" i="40"/>
  <c r="I59" i="40" s="1"/>
  <c r="J59" i="40" s="1"/>
  <c r="D65" i="40"/>
  <c r="I65" i="40" s="1"/>
  <c r="J65" i="40" s="1"/>
  <c r="D32" i="40"/>
  <c r="I32" i="40" s="1"/>
  <c r="J32" i="40" s="1"/>
  <c r="D26" i="40"/>
  <c r="I26" i="40" s="1"/>
  <c r="J26" i="40" s="1"/>
  <c r="D85" i="40"/>
  <c r="I85" i="40" s="1"/>
  <c r="J85" i="40" s="1"/>
  <c r="D20" i="40"/>
  <c r="I20" i="40" s="1"/>
  <c r="J20" i="40" s="1"/>
  <c r="D51" i="40"/>
  <c r="I51" i="40" s="1"/>
  <c r="J51" i="40" s="1"/>
  <c r="D57" i="40"/>
  <c r="I57" i="40" s="1"/>
  <c r="J57" i="40" s="1"/>
  <c r="D68" i="40"/>
  <c r="I68" i="40" s="1"/>
  <c r="J68" i="40" s="1"/>
  <c r="D23" i="40"/>
  <c r="I23" i="40" s="1"/>
  <c r="J23" i="40" s="1"/>
  <c r="D16" i="40"/>
  <c r="I16" i="40" s="1"/>
  <c r="J16" i="40" s="1"/>
  <c r="D30" i="40"/>
  <c r="I30" i="40" s="1"/>
  <c r="J30" i="40" s="1"/>
  <c r="D33" i="40"/>
  <c r="I33" i="40" s="1"/>
  <c r="J33" i="40" s="1"/>
  <c r="D12" i="40"/>
  <c r="I12" i="40" s="1"/>
  <c r="J12" i="40" s="1"/>
  <c r="D82" i="40"/>
  <c r="I82" i="40" s="1"/>
  <c r="J82" i="40" s="1"/>
  <c r="D69" i="40"/>
  <c r="I69" i="40" s="1"/>
  <c r="J69" i="40" s="1"/>
  <c r="D62" i="40"/>
  <c r="I62" i="40" s="1"/>
  <c r="J62" i="40" s="1"/>
  <c r="D17" i="40"/>
  <c r="I17" i="40" s="1"/>
  <c r="J17" i="40" s="1"/>
  <c r="D87" i="40"/>
  <c r="I87" i="40" s="1"/>
  <c r="J87" i="40" s="1"/>
  <c r="D58" i="40"/>
  <c r="I58" i="40" s="1"/>
  <c r="J58" i="40" s="1"/>
  <c r="D53" i="40"/>
  <c r="I53" i="40" s="1"/>
  <c r="J53" i="40" s="1"/>
  <c r="D5" i="40"/>
  <c r="I5" i="40" s="1"/>
  <c r="J5" i="40" s="1"/>
  <c r="D6" i="40"/>
  <c r="I6" i="40" s="1"/>
  <c r="J6" i="40" s="1"/>
  <c r="D39" i="40"/>
  <c r="I39" i="40" s="1"/>
  <c r="J39" i="40" s="1"/>
  <c r="D24" i="40"/>
  <c r="I24" i="40" s="1"/>
  <c r="J24" i="40" s="1"/>
  <c r="D63" i="40"/>
  <c r="I63" i="40" s="1"/>
  <c r="J63" i="40" s="1"/>
  <c r="D49" i="40"/>
  <c r="I49" i="40" s="1"/>
  <c r="J49" i="40" s="1"/>
  <c r="D44" i="40"/>
  <c r="I44" i="40" s="1"/>
  <c r="J44" i="40" s="1"/>
  <c r="D90" i="40"/>
  <c r="I90" i="40" s="1"/>
  <c r="J90" i="40" s="1"/>
  <c r="D77" i="40"/>
  <c r="I77" i="40" s="1"/>
  <c r="J77" i="40" s="1"/>
  <c r="D79" i="40"/>
  <c r="I79" i="40" s="1"/>
  <c r="J79" i="40" s="1"/>
  <c r="D25" i="40"/>
  <c r="I25" i="40" s="1"/>
  <c r="J25" i="40" s="1"/>
  <c r="D4" i="40"/>
  <c r="I4" i="40" s="1"/>
  <c r="J4" i="40" s="1"/>
  <c r="D66" i="40"/>
  <c r="I66" i="40" s="1"/>
  <c r="J66" i="40" s="1"/>
  <c r="D61" i="40"/>
  <c r="I61" i="40" s="1"/>
  <c r="J61" i="40" s="1"/>
  <c r="D46" i="40"/>
  <c r="I46" i="40" s="1"/>
  <c r="J46" i="40" s="1"/>
  <c r="D10" i="40"/>
  <c r="I10" i="40" s="1"/>
  <c r="J10" i="40" s="1"/>
  <c r="D35" i="40"/>
  <c r="I35" i="40" s="1"/>
  <c r="J35" i="40" s="1"/>
  <c r="D50" i="40"/>
  <c r="I50" i="40" s="1"/>
  <c r="J50" i="40" s="1"/>
  <c r="D45" i="40"/>
  <c r="I45" i="40" s="1"/>
  <c r="J45" i="40" s="1"/>
  <c r="D11" i="30"/>
  <c r="I11" i="30" s="1"/>
  <c r="J11" i="30" s="1"/>
  <c r="D13" i="30"/>
  <c r="I13" i="30" s="1"/>
  <c r="J13" i="30" s="1"/>
  <c r="D16" i="30"/>
  <c r="I16" i="30" s="1"/>
  <c r="J16" i="30" s="1"/>
  <c r="D15" i="30"/>
  <c r="I15" i="30" s="1"/>
  <c r="J15" i="30" s="1"/>
</calcChain>
</file>

<file path=xl/sharedStrings.xml><?xml version="1.0" encoding="utf-8"?>
<sst xmlns="http://schemas.openxmlformats.org/spreadsheetml/2006/main" count="3366" uniqueCount="840">
  <si>
    <t>Item</t>
  </si>
  <si>
    <t>Descrição</t>
  </si>
  <si>
    <t xml:space="preserve">Trechos mais críticos das barreiras perimetrais integrados com alarmes e/ou sensores de detecção (intrusão) </t>
  </si>
  <si>
    <t xml:space="preserve">Trechos mais críticos das barreiras perimetrais submetidos a rondas </t>
  </si>
  <si>
    <t>Trechos mais críticos das barreiras perimetrais com iluminação adicional</t>
  </si>
  <si>
    <t>II - Sistema de Controle de Acesso</t>
  </si>
  <si>
    <t>Existência de locais para recepção, triagem e cadastramento de pessoas e veículos</t>
  </si>
  <si>
    <t xml:space="preserve">Serviço de portaria e controle de acesso em todas as entradas e saídas </t>
  </si>
  <si>
    <t>Locais separados para o estacionamento de veículos de servidores, visitantes e prestadores de serviço, com regras próprias de controle para cada um deles</t>
  </si>
  <si>
    <t>Existência de encarregado de controle das chaves (ou outro instrumento de abertura)</t>
  </si>
  <si>
    <t xml:space="preserve">Auditoria sistemática para verificação do cumprimento dos procedimentos de controle de acesso </t>
  </si>
  <si>
    <t>Existe controle de acesso com sistema informatizado em duas etapas (ex crachá + biometria)</t>
  </si>
  <si>
    <t>Existe controle para passagem dupla (sistema Antipassback)</t>
  </si>
  <si>
    <t>Existe OCR (Leitor de caracteres)</t>
  </si>
  <si>
    <t>Nos acessos existem cancelas ou portões para controle</t>
  </si>
  <si>
    <t>Existe procedimento para verificação de peso na entrada e saida</t>
  </si>
  <si>
    <t>Existe procedimento para acesso em casos de emergência</t>
  </si>
  <si>
    <t>Existe catracas torniquetes ou portões para regular o acesso</t>
  </si>
  <si>
    <t>Operadores selecionados e treinados especificamente para a função</t>
  </si>
  <si>
    <t>IV - Vigilância Física</t>
  </si>
  <si>
    <t>Itinerários e horários de ronda são alternados periodicamente</t>
  </si>
  <si>
    <t>A execução das rondas é fiscalizada</t>
  </si>
  <si>
    <t>1 - SEGURANÇA DAS ÁREAS E INSTALAÇÕES</t>
  </si>
  <si>
    <t xml:space="preserve">Espaço entre perímetro e carga (corredor técnico) permite visualização </t>
  </si>
  <si>
    <t xml:space="preserve">O perímetro está devidamente setorizado a fim de permitir detecção rápida e o exato local da tentativa de intrusão </t>
  </si>
  <si>
    <t>O cabeamento e os quadros gerais da rede elétrica, telefônica, lógica e dos sistemas de segurança estão protegidos</t>
  </si>
  <si>
    <t xml:space="preserve">Sistema de Controle de Acesso (SCA) registra o movimento de entrada e saída de todas pessoas e de todos os veículos </t>
  </si>
  <si>
    <t>Áreas internas de acesso restrito estão sinalizadas</t>
  </si>
  <si>
    <t>Controle de movimentação de chaves do claviculário</t>
  </si>
  <si>
    <t>Monitoramento na área de acesso à subestação</t>
  </si>
  <si>
    <t>Monitoramento na área de acesso à unidade de segurança</t>
  </si>
  <si>
    <t>Monitoramento na área de acesso à caixa de água</t>
  </si>
  <si>
    <t>Monitoramento na área de acesso aos servidores (TI)</t>
  </si>
  <si>
    <t>Diferentes níveis de acesso ao sistema e aos dados armazenados</t>
  </si>
  <si>
    <t>Operadores com acesso apenas à visualização</t>
  </si>
  <si>
    <t>Escala de serviço permite monitoramento 24/7</t>
  </si>
  <si>
    <t>A quantidade de operadores do CFTV é compatível com o monitoramento necessário</t>
  </si>
  <si>
    <t xml:space="preserve">Sistema de alimentação de energia alternativo </t>
  </si>
  <si>
    <t>O sistema de gravação encontra-se em local seguro</t>
  </si>
  <si>
    <t>O sistema de gravação de CFTV armazena os dados por período mínimo de 90 dias</t>
  </si>
  <si>
    <t xml:space="preserve">Rotina de manutenção preventiva e verificação </t>
  </si>
  <si>
    <t>Registro do histórico sobre alarmes e falhas do CFTV</t>
  </si>
  <si>
    <t xml:space="preserve">Utilização do sistema de comunicação pela vigilância </t>
  </si>
  <si>
    <t>Disponibilização de equipamentos de segurança (quantidade e tipos)</t>
  </si>
  <si>
    <t>Utilização de equipamentos de segurança (quantidade e tipos)</t>
  </si>
  <si>
    <t>Brigada treinada</t>
  </si>
  <si>
    <t>Controle de acesso à subestação de energia elétrica</t>
  </si>
  <si>
    <t>Controle de acesso ao cais</t>
  </si>
  <si>
    <t>Controle de acesso à infraestrutura de TI</t>
  </si>
  <si>
    <t>Controle de acesso à infraestrutura de proteção e vigilância</t>
  </si>
  <si>
    <t>Controle de acesso aos locais de carga, descarga e armazenamento de cargas</t>
  </si>
  <si>
    <t>Controle de acesso às áreas de embarque e desembarque de passageiros e tripulantes</t>
  </si>
  <si>
    <t>PE - Plano de Emergência</t>
  </si>
  <si>
    <t>Outros Planos de Contingências exigidos por autoridades municipais e estaduais</t>
  </si>
  <si>
    <t>PEI - Plano de Emergência Individual (Resolução CONAMA 398/2008)</t>
  </si>
  <si>
    <t>PCE - Plano de Controle de Emergência (NR 29, item 29.1.6)</t>
  </si>
  <si>
    <t>PAM - Plano de Auxílio Mútuo (NR 29, item 29.1.6)</t>
  </si>
  <si>
    <t>PAE - Plano de Atendimento de Emergência (NBR 15219/2015)</t>
  </si>
  <si>
    <t>Vistoria do Corpo de Bombeiros</t>
  </si>
  <si>
    <t>Local de guarda</t>
  </si>
  <si>
    <t>Local de manuseio</t>
  </si>
  <si>
    <t>Controle de cautela</t>
  </si>
  <si>
    <t>Sala cofre</t>
  </si>
  <si>
    <t>Local de guarda de armamento portátil (tipo cofre)</t>
  </si>
  <si>
    <t>Controle de acesso</t>
  </si>
  <si>
    <t>I - Arma/munição/colete balístico</t>
  </si>
  <si>
    <t>II - Crachá (identificação)</t>
  </si>
  <si>
    <t>Inventário</t>
  </si>
  <si>
    <t xml:space="preserve">Diferenciação quanto aos níveis de acesso (cores) </t>
  </si>
  <si>
    <t>Vinculação do crachá ao portador / rotina de ativação</t>
  </si>
  <si>
    <t>3 - SEGURANÇA E ADMINISTRAÇÃO DO MATERIAL SENSÍVEL</t>
  </si>
  <si>
    <t>Rotina em caso de extravio</t>
  </si>
  <si>
    <t>III - Sistema de Comunicação</t>
  </si>
  <si>
    <t>Vinculação do equipamento ao portador</t>
  </si>
  <si>
    <t>Procedimentos de devolução</t>
  </si>
  <si>
    <t>IV - Chaves</t>
  </si>
  <si>
    <t>Registro de movimentação de chaves do claviculário</t>
  </si>
  <si>
    <t>Rotina de contagem de chaves</t>
  </si>
  <si>
    <t>Controle de retirada e devolução de chaves do claviculário</t>
  </si>
  <si>
    <t>As áreas ao redor da embarcação possuem monitoramento, principalmente a contrabordo</t>
  </si>
  <si>
    <t>V - Documentação</t>
  </si>
  <si>
    <t xml:space="preserve">Local de guarda das plantas, esquemas e/ou esboços das áreas e instalações </t>
  </si>
  <si>
    <t>Total da categoria: Segurança das Áreas e Instalações</t>
  </si>
  <si>
    <t>I - Segurança durante a operação do navio</t>
  </si>
  <si>
    <t>Nota 1</t>
  </si>
  <si>
    <t>Nota 2</t>
  </si>
  <si>
    <t>Nota 3</t>
  </si>
  <si>
    <t>Nota 4</t>
  </si>
  <si>
    <t>Média</t>
  </si>
  <si>
    <t>% Sub</t>
  </si>
  <si>
    <t>Vegetação ou obstáculos que impeçam a visão da barreira perimetral</t>
  </si>
  <si>
    <t>Identificação diferenciada para acesso de empregados, prestadores de serviço, terceirizados, servidores públicos e visitantes</t>
  </si>
  <si>
    <t>Pontos cegos no perímetro</t>
  </si>
  <si>
    <t>Vulnerabilidade da categoria</t>
  </si>
  <si>
    <t>Médio</t>
  </si>
  <si>
    <t>IV - Servidores administrativos</t>
  </si>
  <si>
    <t>VI - Trabalhador Portuário Avulso</t>
  </si>
  <si>
    <t>III - Sistema de Monitoramento e Detecção Eletrônica</t>
  </si>
  <si>
    <t>Integração entre os diferentes tipos e sistemas utilizados para vigilância e detecção eletrônica</t>
  </si>
  <si>
    <t>2 - RECURSOS HUMANOS</t>
  </si>
  <si>
    <t>Pré-requisitos:</t>
  </si>
  <si>
    <t>SSP com certificado válido</t>
  </si>
  <si>
    <t>III - Terceirizados</t>
  </si>
  <si>
    <t>Orientação inicial</t>
  </si>
  <si>
    <t>Quantidade e validade da munição</t>
  </si>
  <si>
    <t>Quantidade e validade do colete</t>
  </si>
  <si>
    <t>Rotina de inventário</t>
  </si>
  <si>
    <t>Diferenciação quanto aos níveis de acesso (frequência)</t>
  </si>
  <si>
    <t>Total da subcategoria: Sistema de comunicação</t>
  </si>
  <si>
    <t>Vulnerabilidade da subcategoria</t>
  </si>
  <si>
    <t>Total da subcategoria: Chaves</t>
  </si>
  <si>
    <t>Total da subcategoria: Documentação</t>
  </si>
  <si>
    <t>Iluminação das áreas de movimentação de carga no cais</t>
  </si>
  <si>
    <t>Meio de comunicação entre navio e instalação portuária</t>
  </si>
  <si>
    <t>Total da subcategoria: Segurança durante a operação do navio</t>
  </si>
  <si>
    <t>Total da subcategoria: Sistema de Barreira Física</t>
  </si>
  <si>
    <t>Total da subcategoria: Sistema de Controle de Acesso</t>
  </si>
  <si>
    <t>Total da subcategoria: Sistema de Detecção Eletrônica</t>
  </si>
  <si>
    <t>Total da subcategoria: Vigilância Física</t>
  </si>
  <si>
    <t>Total da subcategoria: Planos de Contingência (Medidas de Contingência)</t>
  </si>
  <si>
    <t>Total da subcategoria: Área de Acesso Restrito</t>
  </si>
  <si>
    <t>II - Vigilantes</t>
  </si>
  <si>
    <t>Total da subcategoria: Vigilantes</t>
  </si>
  <si>
    <t>Total da subcategoria: Servidores administrativos</t>
  </si>
  <si>
    <t>V - Prestadores de serviço temporário</t>
  </si>
  <si>
    <t>Total da subcategoria: Prestadores de serviço temporário</t>
  </si>
  <si>
    <t>Total da categoria: Recursos Humanos</t>
  </si>
  <si>
    <t>Total da subcategoria: Arma/munição/colete balístico</t>
  </si>
  <si>
    <t>Total da subcategoria: Crachá (identificação)</t>
  </si>
  <si>
    <t>Total da categoria: Segurança e Administração do Material Sensível</t>
  </si>
  <si>
    <t>4 - INTERFACE NAVIO-PORTO</t>
  </si>
  <si>
    <t>Total da categoria: Interface Navio-Porto</t>
  </si>
  <si>
    <t>A condição de veículo de visitante pode ser facilmente reconhecida por qualquer pessoa da instituição</t>
  </si>
  <si>
    <t>Sistemas auditáveis do acesso a locais e áreas classificadas como controlados e restritas</t>
  </si>
  <si>
    <t>Dias e horários de acesso regulamentados para o abastecimento dos caixas automáticos, bem como itinerários pré-definidos para a circulação de carros forte no interior do complexo.</t>
  </si>
  <si>
    <t>Procedimento para abordagem ou interceptação de veículos suspeitos</t>
  </si>
  <si>
    <t>Procedimento para abordagem de pessoas suspeitas</t>
  </si>
  <si>
    <t xml:space="preserve">Monitoramento da área IMO </t>
  </si>
  <si>
    <t>V - Planos de Contingência (Medidas de Contingência) - Analisar</t>
  </si>
  <si>
    <t>Controle de acesso ao local onde são mantidas mercadorias perigosas e substâncias nocivas (área IMO)</t>
  </si>
  <si>
    <t>Total do subitem: Terceirizados</t>
  </si>
  <si>
    <t>Vulnerabilidade do subitem</t>
  </si>
  <si>
    <t>Total do subitem: Trabalhador Portuário Avulso</t>
  </si>
  <si>
    <t>Registro de acesso à sala</t>
  </si>
  <si>
    <t>Locais de guarda dos recursos de alta criticidade possuem mecanismos de controle e registro (compartimento segregado, barreiras físicas, alarmes de abertura de portas, registro de entrada e saída de pessoal durante e após o expediente, senhas para servidores etc)</t>
  </si>
  <si>
    <t>Sistemas de controle e registro auditáveis (90 dias)</t>
  </si>
  <si>
    <t>Equipamentos de conectividade utilizam gabinetes com chave e lacre numerado</t>
  </si>
  <si>
    <t>Inexistência de equipamentos elétricos de alta potência nas proximidades de recursos críticos</t>
  </si>
  <si>
    <t>Uso de fontes estabilizadas e/ou nobreaks, protegidos em gabinetes, para recursos críticos aplicáveis</t>
  </si>
  <si>
    <t>Estabelecimento, demarcação e monitoramento dos perímetros de segurança dos locais de guarda de recursos de alta criticidade</t>
  </si>
  <si>
    <t>Uso de versões atualizadas dos programas utilizados nas estações de trabalho e servidores</t>
  </si>
  <si>
    <t>Acessos remotos desabilitados para recursos de alta criticidade</t>
  </si>
  <si>
    <t>Senha única, não compartilhada, para acesso às estações de trabalho, servidores e sistemas</t>
  </si>
  <si>
    <t>Utilização de antivírus e anti-spyware</t>
  </si>
  <si>
    <t>Usuários sem privilégios de "administrador" em suas estações de trabalho</t>
  </si>
  <si>
    <t>Desabilitação de dispositivos de entrada e saída de dados (CD/DVD, portas USB etc)</t>
  </si>
  <si>
    <t>Estações de trabalho com senha de configuração, de uso exclusivo do administrador da rede</t>
  </si>
  <si>
    <t>Estações de trabalho com senha de inicialização, de uso exclusivo do usuário</t>
  </si>
  <si>
    <t>Utilização de servidor de arquivos, evitando compartilhamento de arquivos armazenados nas estações de trabalho</t>
  </si>
  <si>
    <t>Uso de sistema operacional de rede para gestão de recursos da rede local</t>
  </si>
  <si>
    <t>Vedação à utilização de modem para acesso à internet nos equipamentos interligados à rede local da instalação portuária (3G/4G, redes wi-fi externas ou outras soluções que envolvam recursos externos)</t>
  </si>
  <si>
    <t>Vedação ao uso de programas oriundos de fontes desconhecidas</t>
  </si>
  <si>
    <t>Limitação do uso de mídias e redes sociais às atividades de divulgação institucional</t>
  </si>
  <si>
    <r>
      <t xml:space="preserve">Capacidade de identificação de usuários logados na rede local, por meio de rede </t>
    </r>
    <r>
      <rPr>
        <i/>
        <sz val="11"/>
        <color theme="1"/>
        <rFont val="Calibri"/>
        <family val="2"/>
        <scheme val="minor"/>
      </rPr>
      <t>wi-fi</t>
    </r>
  </si>
  <si>
    <t>Colaboradores possuem conhecimento sobre as vedações explicitadas nesta lista de verificação</t>
  </si>
  <si>
    <t>Existência de histórico da rede local</t>
  </si>
  <si>
    <t>Existência de plano de contingência</t>
  </si>
  <si>
    <t>Existência de rotina de verificação periódica das contas de usuários e seus direitos</t>
  </si>
  <si>
    <t>Existência de rotina de verificação periódica dos programas instalados nas estações de trabalho e servidores, atualizando os defasados e eliminando os desnecessários</t>
  </si>
  <si>
    <r>
      <t xml:space="preserve">Cumprimento da rotina de </t>
    </r>
    <r>
      <rPr>
        <i/>
        <sz val="11"/>
        <color theme="1"/>
        <rFont val="Calibri"/>
        <family val="2"/>
        <scheme val="minor"/>
      </rPr>
      <t>backup</t>
    </r>
  </si>
  <si>
    <r>
      <t xml:space="preserve">Execução dos procedimentos de salvaguarda das mídias dos </t>
    </r>
    <r>
      <rPr>
        <i/>
        <sz val="11"/>
        <color theme="1"/>
        <rFont val="Calibri"/>
        <family val="2"/>
        <scheme val="minor"/>
      </rPr>
      <t>backup</t>
    </r>
  </si>
  <si>
    <t>Verificação periódica das senhas dos recursos de alta criticidade</t>
  </si>
  <si>
    <t>Identificação dos recursos computacionais, por níveis de criticidade</t>
  </si>
  <si>
    <t>Rotina de remoção de usuários devido a afastamento definitivo (demissão, aposentadoria etc)</t>
  </si>
  <si>
    <t>Revisão periódica das instruções de segurança</t>
  </si>
  <si>
    <t>Assinatura de Termo de Responsabilidade Individual (TRI) para todos os usuários que operem estações de trabalho</t>
  </si>
  <si>
    <t>Aderência das instruções de segurança de TI ao Plano de Segurança da instalação portuária, aprovado pela Conportos</t>
  </si>
  <si>
    <t>Incidentes de Proteção registrados no histórico da rede local</t>
  </si>
  <si>
    <t>Controle de numeração e lacres de estações de trabalho</t>
  </si>
  <si>
    <t>Dispositivos de entrada e saída desabilitados</t>
  </si>
  <si>
    <t>Compartilhamento de arquivos e impressoras locais desabilitado</t>
  </si>
  <si>
    <t>Vedação ao uso de modems ou dispositivos semelhantes</t>
  </si>
  <si>
    <t>Uso de programas restritos aos que sejam de fontes conhecidas e úteis às atividades da instalação portuária</t>
  </si>
  <si>
    <t>Habilitação de atualizações automáticas de sistemas operacionais e ferramentas de segurança (antivirus, anti-spyware, firewall...)</t>
  </si>
  <si>
    <t>Estações de trabalho identificadas e lacradas</t>
  </si>
  <si>
    <t>5 - COMUNICAÇÕES E TI</t>
  </si>
  <si>
    <t>Total da subcategoria: Segurança Física</t>
  </si>
  <si>
    <t>Total da subcategoria: Segurança Lógica</t>
  </si>
  <si>
    <t>Total da subcategoria: Segurança do Tráfego</t>
  </si>
  <si>
    <t>Total da subcategoria: Pessoal</t>
  </si>
  <si>
    <t>Total da categoria: Comunicações e TI</t>
  </si>
  <si>
    <t>Total da subcategoria: Administração da rede e  procedimentos de segurança</t>
  </si>
  <si>
    <t xml:space="preserve">I - Sistema de Barreira Física </t>
  </si>
  <si>
    <t>Perímetro definido e cercado por barreiras físicas sem interrupções</t>
  </si>
  <si>
    <t>Barreira física perimetral com sinalização visual interna - externa (placas)</t>
  </si>
  <si>
    <t>Perímetro iluminado (interno - externo)</t>
  </si>
  <si>
    <t>Perímetro monitorado por barreira eletrônica de detecção</t>
  </si>
  <si>
    <t>Perímetro externo monitorado por CFTV</t>
  </si>
  <si>
    <t>Perímetro interno monitorado por CFTV</t>
  </si>
  <si>
    <t>Trechos mais críticos das barreiras perimetrais dispõe de posto fixo de vigilância (ocupado)</t>
  </si>
  <si>
    <t>As barreiras e sistemas permitem tempo de retardo suficiente para a implementação do plano de resposta</t>
  </si>
  <si>
    <t>Edificações, materiais e/ou vegetações que facilitem o acesso às instalações</t>
  </si>
  <si>
    <t>Possibilidade de estacionar em área contígua à barreira perimetral</t>
  </si>
  <si>
    <t>Estado de conservação das barreiras perimetrais</t>
  </si>
  <si>
    <t>As áreas de acesso restrito possuem barreiras físicas ou perímetros de proteção próprios</t>
  </si>
  <si>
    <t>As edificações das áreas restritas são compatíveis com o nível de criticidade do local</t>
  </si>
  <si>
    <t>SCA registra a entrada e saída de pessoas em áreas restritas</t>
  </si>
  <si>
    <t>Existência de setor de controle das chaves (ou outro instrumento de abertura)</t>
  </si>
  <si>
    <t>Áreas de acesso de pessoas possuem detector de metais</t>
  </si>
  <si>
    <t>O sistema de CFTV permite identificação de pessoas nos acessos;</t>
  </si>
  <si>
    <t xml:space="preserve">As pessoas envolvidas na vigilância são orientadas e atualizadas periodicamente </t>
  </si>
  <si>
    <t>Meios de comunicação alternativos</t>
  </si>
  <si>
    <t>Controle de acesso à infraestrutura de comunicações (antenas e rádios)</t>
  </si>
  <si>
    <t>I - SUPERVISOR DE SEGURANÇA PORTUÁRIA - SSP</t>
  </si>
  <si>
    <t>Acompanhamento da evolução patrimonial, indícios de infiltração, cooptação, comportamento e atitude incompatível;</t>
  </si>
  <si>
    <t>Total da subcategoria: SSP</t>
  </si>
  <si>
    <t>Orientação inicial - ISPS;</t>
  </si>
  <si>
    <t xml:space="preserve">Identificação </t>
  </si>
  <si>
    <t>CATEGORIAS VULNERÁVEIS</t>
  </si>
  <si>
    <t>NOTA DAS CATEGORIAS E SUBCATEGORIAS</t>
  </si>
  <si>
    <t>VULNERABILIDADE RELATIVA DAS CATEGORIAS E SUBCATEGORIAS</t>
  </si>
  <si>
    <t>VULNERABILIDADE TOTAL DO PORTO</t>
  </si>
  <si>
    <t>1. Segurança das Áreas e Instalações</t>
  </si>
  <si>
    <t>Subcategorias</t>
  </si>
  <si>
    <t>1.1 Sistema de Barreira Física</t>
  </si>
  <si>
    <t>1.2 Sistema de Controle de Acesso</t>
  </si>
  <si>
    <t>1.3 Sistema de Monitoramento de Detecção Eletrônica</t>
  </si>
  <si>
    <t>1.4 Vigilância Física</t>
  </si>
  <si>
    <t>1.5 Planos de Contingência</t>
  </si>
  <si>
    <t>1.6 Área de Acesso Restrito</t>
  </si>
  <si>
    <t>2 . Recursos Humanos</t>
  </si>
  <si>
    <t>2.2 Vigilantes</t>
  </si>
  <si>
    <t>2.3 Terceirizados</t>
  </si>
  <si>
    <t>2.4 Servidores Administrativos</t>
  </si>
  <si>
    <t>2.5 Prestadores de Serviços Temporários</t>
  </si>
  <si>
    <t>2.6 Trabalhador Portuário Avulso</t>
  </si>
  <si>
    <t>3. Segurança e Administração do Material Sensível</t>
  </si>
  <si>
    <t>3.1 Arma / Munição / Colete balístico</t>
  </si>
  <si>
    <t>3.2 Crachá (Identificação)</t>
  </si>
  <si>
    <t>3.3 Sistema de Comunicação</t>
  </si>
  <si>
    <t>3.4 Chaves</t>
  </si>
  <si>
    <t>3.5 Documentação</t>
  </si>
  <si>
    <t>4. Interface Navio-Porto</t>
  </si>
  <si>
    <t>4.1 Segurança durante a operação do navio</t>
  </si>
  <si>
    <t>2.1  Supervisor de Segurança Portuária - SSP</t>
  </si>
  <si>
    <t>II - Separação de funções e responsabilidades</t>
  </si>
  <si>
    <t>Total da subcategoria: Privilégio mínimo</t>
  </si>
  <si>
    <t>Total da subcategoria: Separação de funções e responsabilidades</t>
  </si>
  <si>
    <t>III - Recursos críticos</t>
  </si>
  <si>
    <t>Total da subcategoria: Recursos críticos</t>
  </si>
  <si>
    <t>V - Segurança Física</t>
  </si>
  <si>
    <t>VI - Segurança Lógica</t>
  </si>
  <si>
    <t>VII - Segurança do Tráfego</t>
  </si>
  <si>
    <t>VIII - Pessoal</t>
  </si>
  <si>
    <t>IX - Administração da rede e procedimentos de segurança</t>
  </si>
  <si>
    <t>Total da subcategoria: Requisitos Básicos</t>
  </si>
  <si>
    <t>Uso de rede dedicada para o CFTV</t>
  </si>
  <si>
    <t>Uso de estações de trabalho alugadas</t>
  </si>
  <si>
    <t>Política de devolução de equipamentos de armazenamento de dados e estações de trabalho alugados</t>
  </si>
  <si>
    <t>Colaboradores possuem conhecimento sobre política para a elaboração de senhas</t>
  </si>
  <si>
    <t>Total da subcategoria: Estações de trabalho</t>
  </si>
  <si>
    <t>VULNERABILIDADE  TOTAL DA SUBCATEGORIAS</t>
  </si>
  <si>
    <t>Local de guarda do Estudo de avaliação de riscos e do Plano de segurança portuária</t>
  </si>
  <si>
    <t>Controle de bagagem dos tripulantes</t>
  </si>
  <si>
    <t>5. Comunicações e TI</t>
  </si>
  <si>
    <t>5.1 Privilégio Mínimo - Existência de autorização para</t>
  </si>
  <si>
    <t>5.2 Separação de funções e responsabilidades</t>
  </si>
  <si>
    <t>5.3 Recursos críticos</t>
  </si>
  <si>
    <t>5.4 Gradação de nível de criticidade</t>
  </si>
  <si>
    <t>5.5 Segurança Física</t>
  </si>
  <si>
    <t>5.6 Segurança Lógica</t>
  </si>
  <si>
    <t>5.7 Segurança do Tráfego</t>
  </si>
  <si>
    <t>5.8 Pessoal</t>
  </si>
  <si>
    <t>5.9 Administração da rede e procedimentos de segurança</t>
  </si>
  <si>
    <t>Monitoramento de circulação de pessoas entre navio e portaria</t>
  </si>
  <si>
    <t>Não existe o controle ou o controle utilizado é completamente inadequado e ineficiente (demanda substituição completa do controle)</t>
  </si>
  <si>
    <t>NA</t>
  </si>
  <si>
    <t>Não aplicável</t>
  </si>
  <si>
    <t>COMISSÃO NACIONAL DE SEGURANÇA PÚBLICA NOS PORTOS, TERMINAIS E VIAS NAVEGÁVEIS</t>
  </si>
  <si>
    <t>O controle existe e é perfitamente adequado e eficiente</t>
  </si>
  <si>
    <t>O controle existe, mas a sua adequação e eficiência demandam pequenos ajustes na forma de execução</t>
  </si>
  <si>
    <t>O controle existe, mas a sua adequação e eficiência demandam significativos ajustes na forma de execução</t>
  </si>
  <si>
    <t>X - Estações de trabalho</t>
  </si>
  <si>
    <t>Instalações afastadas da rede local são interligadas por meio de rede privada virtual (VPN) ou link dedicado</t>
  </si>
  <si>
    <t>Vedação ao uso de redes ponto a ponto programas e sites de compartilhamento de arquivos (dropbox, google drive etc)</t>
  </si>
  <si>
    <t>Existência de descrição de cargo para o administrador da rede</t>
  </si>
  <si>
    <t>Treinamento inicial (novos colaboradores) e contínuo (manutenção de uma cultura de segurança)</t>
  </si>
  <si>
    <t>Existência de controle de presença nos treinamentos (presenciais ou virtuais)</t>
  </si>
  <si>
    <t>Existência de procedimento de auditoria interna da rede local</t>
  </si>
  <si>
    <t xml:space="preserve">Elaboração, expedição, adoção de medidas e arquivamento de Registro de Incidente de Proteção (ROIP) relacionados ao setor de TI da instalação portuária </t>
  </si>
  <si>
    <t>Rotina de auditoria interna de sistemas, com emissão de relatório e controle da adoção das medidas recomendadas</t>
  </si>
  <si>
    <t>Administrador da rede local com formação acadêmica na área de TI</t>
  </si>
  <si>
    <t>Controle de chaves e lacres existente e implementado</t>
  </si>
  <si>
    <t>Exigência de Termo de Responsabilidade (ou documento equivalente) para a execução de serviços nos recursos críticos por pessoal externo</t>
  </si>
  <si>
    <t>Emprego de política de senhas fortes (não usar senha padrão de fábrica, senhas previsíveis etc)</t>
  </si>
  <si>
    <t>Estações de Trabalho mais relevantes são mapeadas como recursos críticos</t>
  </si>
  <si>
    <t>Servidores são mapeados como recursos críticos</t>
  </si>
  <si>
    <t>Equipamentos de segurança da informação (firewall, detectores de intrusão ou outros) são mapeados como recursos críticos</t>
  </si>
  <si>
    <t>Meios físicos de tráfego são mapeados como recursos críticos</t>
  </si>
  <si>
    <t>Sistemas de armazenamento de informações digitais são mapeados como recursos críticos</t>
  </si>
  <si>
    <t>Instalações elétricas que alimentam as estações de trabalho, servidores e equipamentos de conectividade são mapeados como recursos críticos</t>
  </si>
  <si>
    <t>Sistemas de combate a incêndio dedicados aos recursos de TI de alta criticidade são mapeados como recursos críticos</t>
  </si>
  <si>
    <t>Filtros para inibir o acesso a sites de redes sociais, entretenimento e outros não afetos à atividade da instalação portuária</t>
  </si>
  <si>
    <t>Emprego de dispositivos de entrada/saída (CD-ROM, Pen-drive, HD externo, fitas etc) autorizado pelo administrador da rede local e pela gerência de cada setor)</t>
  </si>
  <si>
    <t>Estações de trabalho configuradas para "usuário", sem direitos de "administrador"</t>
  </si>
  <si>
    <t>Administração de sistemas executada por mais de uma pessoa, com mesmos privilégios</t>
  </si>
  <si>
    <t>Segregação de funções dentro da equipe de TI</t>
  </si>
  <si>
    <t>Mapeamento de recursos críticos, dentre todos os ativos de TI (lista daqueles capazes de afetar a instalação portuária em algum grau)</t>
  </si>
  <si>
    <t>Equipamentos de conectividade (roteadores, switches, servidores etc) são mapeados como recursos críticos</t>
  </si>
  <si>
    <t>Equipamentos e mídias que armazenam informações digitais sigilosas são mapeados como recursos críticos</t>
  </si>
  <si>
    <t>Dedicação exclusiva como SSP</t>
  </si>
  <si>
    <t>Sim</t>
  </si>
  <si>
    <t>Não</t>
  </si>
  <si>
    <t xml:space="preserve"> Efetivo da segurança</t>
  </si>
  <si>
    <t>Pré-requisito:</t>
  </si>
  <si>
    <t xml:space="preserve">Capacitação sistemática (reciclagem), rotina de treinamento, simulações e exercícios  </t>
  </si>
  <si>
    <t>Encerramento do vínculo empregatício com procedimento de cancelamento de acessos, entrevista e outros pertinentes</t>
  </si>
  <si>
    <t>Encerramento do vínculo de prestação de serviços, com procedimento de cancelamento de acessos, entrevista e outros pertinentes</t>
  </si>
  <si>
    <t>Encerramento do vínculo empregatício ou de prestação de serviços, com procedimento de cancelamento de acessos, entrevista e outros pertinentes</t>
  </si>
  <si>
    <t>Encerramento do vínculo empregatício, com procedimento de cancelamento de acessos, entrevista, outros pertinentes</t>
  </si>
  <si>
    <t>Monitoramento e/ou acompanhamento</t>
  </si>
  <si>
    <t>Revista geral ou aleatória</t>
  </si>
  <si>
    <t>Procedimento de encerramento dos acessos e outros pertinentes</t>
  </si>
  <si>
    <t>Não utiliza essa mão de obra</t>
  </si>
  <si>
    <t>Monitoramento de deslocamento de visitantes e prestadores de serviço no interior do complexo</t>
  </si>
  <si>
    <t>Monitoramento das atividades de prestadores de serviços permanentes no interior do complexo</t>
  </si>
  <si>
    <t>Mapa de cobertura do CFTV utlizado pelos operadores localiza e identifica as câmeras</t>
  </si>
  <si>
    <t>Sistema de Controle de Acessos integrado com outras medidas de proteção</t>
  </si>
  <si>
    <t>Carteira Nacional de Vigilante válida</t>
  </si>
  <si>
    <t>Infraestruturas de movimentação de carga possuem monitoramento por CFTV ou sensores para evitar acesso indevido de pessoas</t>
  </si>
  <si>
    <t>NR 29 - As vias de trânsito de veículos ou pessoas nos recintos e áreas portuárias, com especial atenção na faixa primária do porto, em plataformas, rampas, armazéns e pátios são sinalizadas, aplicando-se o Código Nacional de Trânsito (trajetos definidos entre navio e portaria)</t>
  </si>
  <si>
    <t>VALORAÇÃO DAS VULNERABILIDADES (CONSOLIDAÇÃO)</t>
  </si>
  <si>
    <t>NÍVEL GERAL DA AMEAÇA:</t>
  </si>
  <si>
    <t>Ameaça da categoria</t>
  </si>
  <si>
    <t>Média da categoria por critério:</t>
  </si>
  <si>
    <t>Outros</t>
  </si>
  <si>
    <t>14.X</t>
  </si>
  <si>
    <t>Valoração da Consequência</t>
  </si>
  <si>
    <t>Valoração da ameaça</t>
  </si>
  <si>
    <t>Acessibilidade</t>
  </si>
  <si>
    <t>Capacidade</t>
  </si>
  <si>
    <t>Motivação</t>
  </si>
  <si>
    <t>Ações adversas:</t>
  </si>
  <si>
    <t>14 - Outros</t>
  </si>
  <si>
    <t>13.X</t>
  </si>
  <si>
    <t>Ataque cibernético</t>
  </si>
  <si>
    <t>13.1</t>
  </si>
  <si>
    <t>13 - Hacker</t>
  </si>
  <si>
    <t>12.X</t>
  </si>
  <si>
    <t>Acesso ou uso não autorizado</t>
  </si>
  <si>
    <t>12.1</t>
  </si>
  <si>
    <t>12 - Clandestino</t>
  </si>
  <si>
    <t>11.X</t>
  </si>
  <si>
    <t>Crimes de contrabando e descaminho</t>
  </si>
  <si>
    <t>11.7</t>
  </si>
  <si>
    <t>Tráfico de armas, drogas ou pessoas</t>
  </si>
  <si>
    <t>11.6</t>
  </si>
  <si>
    <t>11.5</t>
  </si>
  <si>
    <t>11.4</t>
  </si>
  <si>
    <t>Adulteração de cargas e/ou sistemas da instalação portuária ou equipamentos do navio ou suas provisões</t>
  </si>
  <si>
    <t>11.3</t>
  </si>
  <si>
    <t>Sequestro ou captura de navios ou pessoas a bordo</t>
  </si>
  <si>
    <t>11.2</t>
  </si>
  <si>
    <t>Furtos e roubos</t>
  </si>
  <si>
    <t>11.1</t>
  </si>
  <si>
    <t>11 - Organizações criminosas (ORCRIM)</t>
  </si>
  <si>
    <t>10.X</t>
  </si>
  <si>
    <t>10.8</t>
  </si>
  <si>
    <t>Ataque nuclear, biológico e químico</t>
  </si>
  <si>
    <t>10.7</t>
  </si>
  <si>
    <t>Uso do navio em si como arma ou como meio para causar danos ou destruição</t>
  </si>
  <si>
    <t>10.6</t>
  </si>
  <si>
    <t>Bloqueio de entradas das instalações portuárias</t>
  </si>
  <si>
    <t>10.5</t>
  </si>
  <si>
    <t>10.4</t>
  </si>
  <si>
    <t>10.3</t>
  </si>
  <si>
    <t>10.2</t>
  </si>
  <si>
    <t>Danos às instalações e/ou aos navios</t>
  </si>
  <si>
    <t>10.1</t>
  </si>
  <si>
    <t>10 - Terroristas</t>
  </si>
  <si>
    <t>9.X</t>
  </si>
  <si>
    <t>9.3</t>
  </si>
  <si>
    <t>9.2</t>
  </si>
  <si>
    <t>9.1</t>
  </si>
  <si>
    <t xml:space="preserve">9 - Organizações com propósitos específicos </t>
  </si>
  <si>
    <t>8.X</t>
  </si>
  <si>
    <t>Crimes contra a organização do trabalho</t>
  </si>
  <si>
    <t>8.9</t>
  </si>
  <si>
    <t>8.8</t>
  </si>
  <si>
    <t>Facilitação dos crimes de contrabando e descaminho</t>
  </si>
  <si>
    <t>8.7</t>
  </si>
  <si>
    <t>Facilitação do tráfico de armas, drogas ou pessoas</t>
  </si>
  <si>
    <t>8.6</t>
  </si>
  <si>
    <t>Facilitação de acesso ou uso não autorizado</t>
  </si>
  <si>
    <t>8.5</t>
  </si>
  <si>
    <t>8.4</t>
  </si>
  <si>
    <t>Vazamento de informações sensíveis</t>
  </si>
  <si>
    <t>8.3</t>
  </si>
  <si>
    <t>8.2</t>
  </si>
  <si>
    <t>8.1</t>
  </si>
  <si>
    <t>8 - Mão de obra eventual (setores diversos)</t>
  </si>
  <si>
    <t>7.X</t>
  </si>
  <si>
    <t>7.7</t>
  </si>
  <si>
    <t>7.6</t>
  </si>
  <si>
    <t>7.5</t>
  </si>
  <si>
    <t>7.4</t>
  </si>
  <si>
    <t>7.3</t>
  </si>
  <si>
    <t>7.2</t>
  </si>
  <si>
    <t>7.1</t>
  </si>
  <si>
    <t>7 - Funcionários terceirizados insatisfeitos (setor de segurança)</t>
  </si>
  <si>
    <t>6.X</t>
  </si>
  <si>
    <t>Facilitação de ataques cibernéticos</t>
  </si>
  <si>
    <t>6.8</t>
  </si>
  <si>
    <t>6.7</t>
  </si>
  <si>
    <t>6.6</t>
  </si>
  <si>
    <t>6.5</t>
  </si>
  <si>
    <t>6.4</t>
  </si>
  <si>
    <t>6.3</t>
  </si>
  <si>
    <t>6.2</t>
  </si>
  <si>
    <t>6.1</t>
  </si>
  <si>
    <t>6 - Funcionários terceirizados insatisfeitos (setor de operações/logística)</t>
  </si>
  <si>
    <t>5.X</t>
  </si>
  <si>
    <t>5.6</t>
  </si>
  <si>
    <t>5.5</t>
  </si>
  <si>
    <t>5.4</t>
  </si>
  <si>
    <t>5.3</t>
  </si>
  <si>
    <t>5.2</t>
  </si>
  <si>
    <t>Danos às instalações</t>
  </si>
  <si>
    <t>5.1</t>
  </si>
  <si>
    <t>4.X</t>
  </si>
  <si>
    <t>4.7</t>
  </si>
  <si>
    <t>4.6</t>
  </si>
  <si>
    <t>4.5</t>
  </si>
  <si>
    <t>4.4</t>
  </si>
  <si>
    <t>4.3</t>
  </si>
  <si>
    <t>4.2</t>
  </si>
  <si>
    <t>4.1</t>
  </si>
  <si>
    <t>4 - Empregados insatisfeitos (setor de segurança)</t>
  </si>
  <si>
    <t>3.X</t>
  </si>
  <si>
    <t>3.8</t>
  </si>
  <si>
    <t>3.7</t>
  </si>
  <si>
    <t>3.6</t>
  </si>
  <si>
    <t>3.5</t>
  </si>
  <si>
    <t>3.4</t>
  </si>
  <si>
    <t>3.3</t>
  </si>
  <si>
    <t>3.2</t>
  </si>
  <si>
    <t>3.1</t>
  </si>
  <si>
    <t>3 - Empregados insatisfeitos (setor de operações/logística)</t>
  </si>
  <si>
    <t>2.X</t>
  </si>
  <si>
    <t>2.7</t>
  </si>
  <si>
    <t>2.6</t>
  </si>
  <si>
    <t>2.5</t>
  </si>
  <si>
    <t>2.4</t>
  </si>
  <si>
    <t>Adulteração de cargas e/ou sistemas da instalação portuária</t>
  </si>
  <si>
    <t>2.3</t>
  </si>
  <si>
    <t>2.2</t>
  </si>
  <si>
    <t>2.1</t>
  </si>
  <si>
    <t>1.X</t>
  </si>
  <si>
    <t>1.7</t>
  </si>
  <si>
    <t>1.6</t>
  </si>
  <si>
    <t>1.5</t>
  </si>
  <si>
    <t>1.4</t>
  </si>
  <si>
    <t>1.3</t>
  </si>
  <si>
    <t>1.2</t>
  </si>
  <si>
    <t>1.1</t>
  </si>
  <si>
    <t>1 - Empregados insatisfeitos (setor gerencial)</t>
  </si>
  <si>
    <t>Funcionários de nível gerencial</t>
  </si>
  <si>
    <t>Trabalhadores portuários vinculados</t>
  </si>
  <si>
    <t>Funcionários da unidade de segurança</t>
  </si>
  <si>
    <t>Vigilante terceirizado</t>
  </si>
  <si>
    <t>Vigilante orgânico</t>
  </si>
  <si>
    <t>Guarda Portuário</t>
  </si>
  <si>
    <t>Supervisor de Segurança Portuária em exercício</t>
  </si>
  <si>
    <t>Essencialidade</t>
  </si>
  <si>
    <t>Custo de Reposição</t>
  </si>
  <si>
    <t>Substitubilidade</t>
  </si>
  <si>
    <t>Controle de acesso de contêineres por OCR (leitura de placas)</t>
  </si>
  <si>
    <t>Controle de acesso de veículos por OCR (leitura de placas)</t>
  </si>
  <si>
    <t>Controle de acesso por crachá</t>
  </si>
  <si>
    <t>Controle de acesso biométrico</t>
  </si>
  <si>
    <t>Empurradores</t>
  </si>
  <si>
    <t>Chatas  (água/óleo/resíduos)</t>
  </si>
  <si>
    <t>Rebocadores</t>
  </si>
  <si>
    <t>Serviço de praticagem</t>
  </si>
  <si>
    <t>Estrutura rodoviária</t>
  </si>
  <si>
    <t>Estrutura ferroviária</t>
  </si>
  <si>
    <t>Rede de abastecimento de água</t>
  </si>
  <si>
    <t>Reservatórios de água</t>
  </si>
  <si>
    <t>Abastecimento de água</t>
  </si>
  <si>
    <t>Esteiras</t>
  </si>
  <si>
    <t>Dutos</t>
  </si>
  <si>
    <t>Subestação de energia</t>
  </si>
  <si>
    <t>Gerador de energia</t>
  </si>
  <si>
    <t>VTS</t>
  </si>
  <si>
    <t>VTMS</t>
  </si>
  <si>
    <t>VTMIS</t>
  </si>
  <si>
    <t>Programas de gestão da operação do terminal</t>
  </si>
  <si>
    <t>Sistemas de proteção (antivírus, antispyware etc)</t>
  </si>
  <si>
    <t>Programas de gestão de rede</t>
  </si>
  <si>
    <t>Cabeamento</t>
  </si>
  <si>
    <t>Equipamentos (estações de trabalho, servidores, switches, hubs etc)</t>
  </si>
  <si>
    <t>Central de TI (imóvel)</t>
  </si>
  <si>
    <t>Antenas de telecomunicação</t>
  </si>
  <si>
    <t>Equipamentos portáteis de rádio</t>
  </si>
  <si>
    <t>Equipamentos fixos de rádio</t>
  </si>
  <si>
    <t>Quadro de distribuição</t>
  </si>
  <si>
    <t>Cabeamento elétrico</t>
  </si>
  <si>
    <t>Embalagens em geral (Sacos, Bags, Tambores etc)</t>
  </si>
  <si>
    <t>Paletizadas</t>
  </si>
  <si>
    <t>Conteinerizada</t>
  </si>
  <si>
    <t>Granel Liquido</t>
  </si>
  <si>
    <t>Granel Sólido</t>
  </si>
  <si>
    <t>Tombadores</t>
  </si>
  <si>
    <t>Moegas</t>
  </si>
  <si>
    <t>Guindaste móvel sobre pneus (Mobile Harbours Crane - MHC)</t>
  </si>
  <si>
    <t>Ship loader</t>
  </si>
  <si>
    <t>Caminhões</t>
  </si>
  <si>
    <t>Empilhadeira</t>
  </si>
  <si>
    <t>Reach stacker</t>
  </si>
  <si>
    <t>Transteiner</t>
  </si>
  <si>
    <t>STS (Porteiner)</t>
  </si>
  <si>
    <t>Pátios</t>
  </si>
  <si>
    <t>Tanques</t>
  </si>
  <si>
    <t>Galpões (lona)</t>
  </si>
  <si>
    <t>Bacias de contenção</t>
  </si>
  <si>
    <t>Silos</t>
  </si>
  <si>
    <t>Armazéns</t>
  </si>
  <si>
    <t>Edificações de apoio (garagens, refeitórios, oficinas, ambulatórios etc)</t>
  </si>
  <si>
    <t>Edificações onde se situam a administração, gerência e a direção do terminal</t>
  </si>
  <si>
    <t>Barreiras perimetrais</t>
  </si>
  <si>
    <t>Molhe</t>
  </si>
  <si>
    <t>Sinalização Náutica</t>
  </si>
  <si>
    <t>Berço (calado)</t>
  </si>
  <si>
    <t>Bacia de Manobra</t>
  </si>
  <si>
    <t>Área de fundeio</t>
  </si>
  <si>
    <t>Canal de acesso</t>
  </si>
  <si>
    <t>Instalações de acostagem</t>
  </si>
  <si>
    <t>Gate/Portaria</t>
  </si>
  <si>
    <t>Valoração do ativo</t>
  </si>
  <si>
    <t>1, 4 e 5</t>
  </si>
  <si>
    <t>Acessos terrestres</t>
  </si>
  <si>
    <t>ATIVO 1 - Acessos terrestres</t>
  </si>
  <si>
    <t>Média do ativo:</t>
  </si>
  <si>
    <t>ATIVO 2 - Acessos aquaviários</t>
  </si>
  <si>
    <t>ATIVO 3 - Edificações</t>
  </si>
  <si>
    <t>ATIVO 4 - Instalações de armazenagem</t>
  </si>
  <si>
    <t>ATIVO 6 - Cargas</t>
  </si>
  <si>
    <t>ATIVO 7 - Energia elétrica</t>
  </si>
  <si>
    <t>ATIVO 5 - Estruturas e equipamentos de movimentação de cargas</t>
  </si>
  <si>
    <t>ATIVO 12 - Embarcações de serviços portuários, incluindo embarcações de praticagem, rebocadores, chatas, etc</t>
  </si>
  <si>
    <t>ATIVO 8 - Abastecimento de água</t>
  </si>
  <si>
    <t>ATIVO 9 - Comunicações</t>
  </si>
  <si>
    <t>ATIVO 10 - Tecnologia da Informação (infraestrutura, equipamentos e programas)</t>
  </si>
  <si>
    <t>ATIVO 11 - Sistemas de gestão de tráfego de navios no porto e sistemas de auxílio à navegação</t>
  </si>
  <si>
    <t>ATIVO 13 - Sistemas de proteção e vigilância</t>
  </si>
  <si>
    <t>ATIVO 14 - Equipamentos de proteção e vigilância</t>
  </si>
  <si>
    <t>ATIVO 15 - Recursos humanos</t>
  </si>
  <si>
    <t>5.7</t>
  </si>
  <si>
    <t>5.8</t>
  </si>
  <si>
    <t>5.9</t>
  </si>
  <si>
    <t>5.10</t>
  </si>
  <si>
    <t>5.11</t>
  </si>
  <si>
    <t>12.2</t>
  </si>
  <si>
    <t>12.3</t>
  </si>
  <si>
    <t>12.4</t>
  </si>
  <si>
    <t>13.2</t>
  </si>
  <si>
    <t>13.3</t>
  </si>
  <si>
    <t>13.4</t>
  </si>
  <si>
    <t>13.5</t>
  </si>
  <si>
    <t>14.1</t>
  </si>
  <si>
    <t>14.2</t>
  </si>
  <si>
    <t>15.1</t>
  </si>
  <si>
    <t>15.2</t>
  </si>
  <si>
    <t>15.3</t>
  </si>
  <si>
    <t>15.4</t>
  </si>
  <si>
    <t>15.5</t>
  </si>
  <si>
    <t>15.6</t>
  </si>
  <si>
    <t>15.7</t>
  </si>
  <si>
    <t>15.8</t>
  </si>
  <si>
    <t>15.X</t>
  </si>
  <si>
    <t>ATIVO</t>
  </si>
  <si>
    <t>Categoria vulnerável relacionada</t>
  </si>
  <si>
    <t>Acessos aquaviários</t>
  </si>
  <si>
    <t>Edificações</t>
  </si>
  <si>
    <t>Instalações de armazenagem</t>
  </si>
  <si>
    <t>Estruturas e equipamentos de movimentação de cargas</t>
  </si>
  <si>
    <t>Cargas</t>
  </si>
  <si>
    <t>Energia elétrica</t>
  </si>
  <si>
    <t>Comunicações</t>
  </si>
  <si>
    <t>Tecnologia da Informação (infraestrutura, equipamentos e programas)</t>
  </si>
  <si>
    <t>Sistemas de gestão de tráfego de navios no porto e sistemas de auxílio à navegação</t>
  </si>
  <si>
    <t>Embarcações de serviços portuários, incluindo embarcações de praticagem, rebocadores, chatas, etc</t>
  </si>
  <si>
    <t>Sistemas de proteção e vigilância</t>
  </si>
  <si>
    <t>Equipamentos de proteção e vigilância</t>
  </si>
  <si>
    <t>Recursos humanos</t>
  </si>
  <si>
    <t>1, 2, 4 e 5</t>
  </si>
  <si>
    <t>1, 2, 3 e 5</t>
  </si>
  <si>
    <t>Categorias vulneráveis</t>
  </si>
  <si>
    <t>Valoração</t>
  </si>
  <si>
    <t>PROBABILIDADE</t>
  </si>
  <si>
    <t>Fator vulnerabilidade</t>
  </si>
  <si>
    <t>Ameaça</t>
  </si>
  <si>
    <t>Ação adversa</t>
  </si>
  <si>
    <t>Consequência</t>
  </si>
  <si>
    <t>Nota ameaça</t>
  </si>
  <si>
    <t>Nota probabilidade</t>
  </si>
  <si>
    <t>Nota do ativo</t>
  </si>
  <si>
    <t>Nota impacto</t>
  </si>
  <si>
    <t>Grau do risco</t>
  </si>
  <si>
    <t>Classificação</t>
  </si>
  <si>
    <t>IMPACTO</t>
  </si>
  <si>
    <t>RISCO</t>
  </si>
  <si>
    <t>Empregados insatisfeitos (setor gerencial)</t>
  </si>
  <si>
    <t>Empregados insatisfeitos (ope/log)</t>
  </si>
  <si>
    <t>Empregados insatisfeitos (segurança)</t>
  </si>
  <si>
    <t>Terceirizados insatisfeitos (ope/log)</t>
  </si>
  <si>
    <t>Terceirizados insatisfeitos (segurança)</t>
  </si>
  <si>
    <t>Mão de obra eventual</t>
  </si>
  <si>
    <t>Organizações com propósitos específicos</t>
  </si>
  <si>
    <t>Terroristas</t>
  </si>
  <si>
    <t>ORCRIM</t>
  </si>
  <si>
    <t>Clandestinos</t>
  </si>
  <si>
    <t>Hackers</t>
  </si>
  <si>
    <t>2, 3, 4 e 5</t>
  </si>
  <si>
    <t>Todas</t>
  </si>
  <si>
    <t xml:space="preserve">Empregados insatisfeitos (setor gerencial) </t>
  </si>
  <si>
    <t xml:space="preserve">Empregados insatisfeitos (segurança) </t>
  </si>
  <si>
    <t xml:space="preserve">Danos às instalações </t>
  </si>
  <si>
    <t>Monitoramento por CFTV</t>
  </si>
  <si>
    <t>13.6</t>
  </si>
  <si>
    <t>Monitoramento por Scanner (cargas)</t>
  </si>
  <si>
    <t>Controle de material de porte (detector de metal, inspeções, etc)</t>
  </si>
  <si>
    <t>13.7</t>
  </si>
  <si>
    <t>Veículos</t>
  </si>
  <si>
    <t>A ser especificado pela instalação portuária, caso necessário</t>
  </si>
  <si>
    <t>Bloqueio dos acessos aquaviários às instalações portuárias</t>
  </si>
  <si>
    <t>Danos às estruturas e equipamentos</t>
  </si>
  <si>
    <t>Adulteração de cargas (subtração ou contaminação)</t>
  </si>
  <si>
    <t>Adulteração de cargas (subtração ou contaminação pelo próprio empregado)</t>
  </si>
  <si>
    <t>Danos às cargas</t>
  </si>
  <si>
    <t>Adulteração de cargas (subtração ou contaminação pelo próprio agente)</t>
  </si>
  <si>
    <t>Empregados insatisfeitos (setor administrativo/TI)</t>
  </si>
  <si>
    <t>Terceirizados insatisfeitos (administrativo/TI)</t>
  </si>
  <si>
    <t>2 - Empregados insatisfeitos (setor administrativo/TI)</t>
  </si>
  <si>
    <t>5 - Funcionários terceirizados insatisfeitos (setor administrativo/TI)</t>
  </si>
  <si>
    <t>Funcionários administrativos/TI</t>
  </si>
  <si>
    <t>ATIVO 8 - Abastecimento de água e rede de esgoto</t>
  </si>
  <si>
    <t>Rede de esgoto</t>
  </si>
  <si>
    <t xml:space="preserve">Furtos </t>
  </si>
  <si>
    <t>Mão de obra eventual                                                                   (atuação conjunta organizada)</t>
  </si>
  <si>
    <t>VALORAÇÃO DOS ATIVOS</t>
  </si>
  <si>
    <t>CONSOLIDAÇÃO DOS ATIVOS</t>
  </si>
  <si>
    <t>LISTA DE VERIFICAÇÃO PARA IDENTIFICAÇÃO DE VULNERABILIDADES</t>
  </si>
  <si>
    <t>1,2, 3 e 4</t>
  </si>
  <si>
    <t xml:space="preserve">I - Privilégio Mínimo </t>
  </si>
  <si>
    <t>5.11 Requisitos básicos</t>
  </si>
  <si>
    <t>5.10 Estações de trabalho</t>
  </si>
  <si>
    <t>Opções de nota:</t>
  </si>
  <si>
    <t>* Motivação - 3 alta / 2 média / 1 baixa / 0 não há</t>
  </si>
  <si>
    <t>* Capacidade - 3 alta / 2 média / 1 baixa</t>
  </si>
  <si>
    <t>* Acessibilidade - 3 alta / 2 média / 1 baixa</t>
  </si>
  <si>
    <t>VALORAÇÃO DAS AMEAÇAS E CONSEQUÊNCIAS</t>
  </si>
  <si>
    <t>* Consequências - 3 alta / 2 média / 1 baixa</t>
  </si>
  <si>
    <t>* Substitubilidade - 3 Difícil / 2 Média / 1 Fácil</t>
  </si>
  <si>
    <t>* Custo de Reposição - 3 alto / 2 médio / 1 baixo</t>
  </si>
  <si>
    <t>* Essencialidade - 3 alta / 2 média / 1 baixa</t>
  </si>
  <si>
    <t>g) Nesse caso, as seguintes ações deverão ser tomadas:</t>
  </si>
  <si>
    <t>e) Por exemplo, em teoria, um clandestino (ameaça) não representa risco aos acessos terrestres (ativo), não havendo a necessidade de avaliação desse grau de risco;</t>
  </si>
  <si>
    <t>d) A Conportos realizou um estudo prévio para cada ativo, eliminando as linhas onde estavam ações adversas não relacionadas a esse ativo;</t>
  </si>
  <si>
    <t>c) A coluna "A" representa a média das notas das categorias vulneráveis relacionadas com o ativo (conforme explanado em 6-c);</t>
  </si>
  <si>
    <t>a) Estas abas consolidam todas as pontuações componentes das abas anteriores e calculam, de forma automática, o grau de risco apurado para cada ameaça perante um determinado ativo;</t>
  </si>
  <si>
    <t>b) Células bloqueadas para edição (planilha protegida); e</t>
  </si>
  <si>
    <t>a) Esta aba utiliza os dados da aba anterior (Ativos) de forma automática, não havendo a necessidade de interferência do usuário;</t>
  </si>
  <si>
    <t>6 - Consolid At</t>
  </si>
  <si>
    <t>c) Se forem inseridas mais colunas para notas, haverá a necessidade de ajustar as fórmulas das médias nas atuais colunas "G", "L" e "Q", para incorporar os dados das novas coluna;</t>
  </si>
  <si>
    <t>a) As células estão bloqueadas para edição, com exceção das células onde serão colocadas as notas (planilha protegida);</t>
  </si>
  <si>
    <t>5 - Ativos</t>
  </si>
  <si>
    <t>4 - Ameaças e Conseq</t>
  </si>
  <si>
    <t>b) Células bloqueadas para edição (planilha protegida);</t>
  </si>
  <si>
    <t>a) Esta aba utiliza os dados da aba anterior (Lista Vrf Vuln) de forma automática, não havendo a necessidade de interferência do usuário;</t>
  </si>
  <si>
    <t>3 - Consolid Vuln</t>
  </si>
  <si>
    <t>d) Há 4 colunas para a inserção de notas (de 0,5 a 3), de acordo com os critérios estabelecidos na ARESP e transcritos ao início do texto;</t>
  </si>
  <si>
    <t>c) Quando necessário, as categorias foram divididas em subcategorias;</t>
  </si>
  <si>
    <t>2 - Lista Vrf Vuln</t>
  </si>
  <si>
    <t>1 - Considerações gerais</t>
  </si>
  <si>
    <t>INSTRUÇÕES DE PREENCHIMENTO DA PLANILHA DE ESTIMATIVA DE GRAU DE RISCO EM INSTALAÇÕES PORTUÁRIAS</t>
  </si>
  <si>
    <t xml:space="preserve">    * Instruções de preenchimento;</t>
  </si>
  <si>
    <t xml:space="preserve">    * Lista Vrf Vuln - Lista de verificação para identificação de vulnerabilidades;</t>
  </si>
  <si>
    <t xml:space="preserve">    * Consolid Vuln - Consolidação dos graus de vulnerabilidade a partir das notas dadas na aba anterior;</t>
  </si>
  <si>
    <t xml:space="preserve">    * Ativos - Relação e valoração dos ativos, por meio de notas;</t>
  </si>
  <si>
    <t xml:space="preserve">    * Segurança das áreas e instalações;</t>
  </si>
  <si>
    <t xml:space="preserve">    * Voltar à aba "Ameaças e Cnsq" e desproteger a planilha</t>
  </si>
  <si>
    <t xml:space="preserve">    * Inserir a ação adversa relacionado à ameaça, substituindo a expressão "A ser especificado pela instalação portuária, caso necessário";</t>
  </si>
  <si>
    <t xml:space="preserve">    * Caso se deseje acrescentar mais de uma ação adversa, inserir uma linha descrevendo essa ação;</t>
  </si>
  <si>
    <t xml:space="preserve">    * Atribuir notas;</t>
  </si>
  <si>
    <t xml:space="preserve">    * Substituir a expressão "A ser especificado pela instalação portuária, caso necessário" pelo texto da nova ação adversa;</t>
  </si>
  <si>
    <t xml:space="preserve">    * As fórmulas serão as mesmas, mas a verificação acima deve se dar sobre os números das células contidos nas fórmulas.</t>
  </si>
  <si>
    <t>PAP - Plano de Área do Porto (Resolução CONAMA 398/2008 e Decreto 4871/2003), quando aplicável</t>
  </si>
  <si>
    <r>
      <rPr>
        <u/>
        <sz val="11"/>
        <color rgb="FFFF0000"/>
        <rFont val="Calibri"/>
        <family val="2"/>
        <scheme val="minor"/>
      </rPr>
      <t>Opções de nota</t>
    </r>
    <r>
      <rPr>
        <sz val="11"/>
        <color rgb="FFFF0000"/>
        <rFont val="Calibri"/>
        <family val="2"/>
        <scheme val="minor"/>
      </rPr>
      <t>:</t>
    </r>
  </si>
  <si>
    <r>
      <t>Acesso a estações de trabalho (</t>
    </r>
    <r>
      <rPr>
        <i/>
        <sz val="11"/>
        <color theme="1"/>
        <rFont val="Calibri"/>
        <family val="2"/>
        <scheme val="minor"/>
      </rPr>
      <t>login</t>
    </r>
    <r>
      <rPr>
        <sz val="11"/>
        <color theme="1"/>
        <rFont val="Calibri"/>
        <family val="2"/>
        <scheme val="minor"/>
      </rPr>
      <t xml:space="preserve"> único por colaborador)</t>
    </r>
  </si>
  <si>
    <r>
      <rPr>
        <u/>
        <sz val="11"/>
        <color theme="1"/>
        <rFont val="Calibri"/>
        <family val="2"/>
        <scheme val="minor"/>
      </rPr>
      <t>Alto</t>
    </r>
    <r>
      <rPr>
        <sz val="11"/>
        <color theme="1"/>
        <rFont val="Calibri"/>
        <family val="2"/>
        <scheme val="minor"/>
      </rPr>
      <t xml:space="preserve"> (quando atingidos, interrompem ou degradam severamente o funcionamento da rede local e sistemas da instalação portuária, expõem informações sigiloas ou causam prejuízo a um dos requisitos básicos)</t>
    </r>
  </si>
  <si>
    <r>
      <rPr>
        <u/>
        <sz val="11"/>
        <color theme="1"/>
        <rFont val="Calibri"/>
        <family val="2"/>
        <scheme val="minor"/>
      </rPr>
      <t>Médio</t>
    </r>
    <r>
      <rPr>
        <sz val="11"/>
        <color theme="1"/>
        <rFont val="Calibri"/>
        <family val="2"/>
        <scheme val="minor"/>
      </rPr>
      <t xml:space="preserve"> (quando atingidos, degradam superficialmente o funcionamento da rede local e sistemas da instalação portuária, expõem informações não sigiloas)</t>
    </r>
  </si>
  <si>
    <r>
      <rPr>
        <u/>
        <sz val="11"/>
        <color theme="1"/>
        <rFont val="Calibri"/>
        <family val="2"/>
        <scheme val="minor"/>
      </rPr>
      <t>Baixo</t>
    </r>
    <r>
      <rPr>
        <sz val="11"/>
        <color theme="1"/>
        <rFont val="Calibri"/>
        <family val="2"/>
        <scheme val="minor"/>
      </rPr>
      <t xml:space="preserve"> (quando atingidos, não degradam o funcionamento da rede local e sistemas da instalação portuária, mas requerem atenção, pois podem permitir que a ameaça escale, comprometendo os recursos de maior criticidade)</t>
    </r>
  </si>
  <si>
    <r>
      <t xml:space="preserve">Existência de rotinas de </t>
    </r>
    <r>
      <rPr>
        <i/>
        <sz val="11"/>
        <color theme="1"/>
        <rFont val="Calibri"/>
        <family val="2"/>
        <scheme val="minor"/>
      </rPr>
      <t xml:space="preserve">backup </t>
    </r>
    <r>
      <rPr>
        <sz val="11"/>
        <color theme="1"/>
        <rFont val="Calibri"/>
        <family val="2"/>
        <scheme val="minor"/>
      </rPr>
      <t>para estações de trabalho (quando cabível) e servidores</t>
    </r>
  </si>
  <si>
    <r>
      <t xml:space="preserve">Armazenamento de mídias contendo </t>
    </r>
    <r>
      <rPr>
        <i/>
        <sz val="11"/>
        <color theme="1"/>
        <rFont val="Calibri"/>
        <family val="2"/>
        <scheme val="minor"/>
      </rPr>
      <t>backup</t>
    </r>
    <r>
      <rPr>
        <sz val="11"/>
        <color theme="1"/>
        <rFont val="Calibri"/>
        <family val="2"/>
        <scheme val="minor"/>
      </rPr>
      <t>, em edificação distinta, principalmente para os dados referentes ao controle de acesso e CFTV</t>
    </r>
  </si>
  <si>
    <r>
      <t xml:space="preserve">Verificação periódica da integralidade dos </t>
    </r>
    <r>
      <rPr>
        <i/>
        <sz val="11"/>
        <color theme="1"/>
        <rFont val="Calibri"/>
        <family val="2"/>
        <scheme val="minor"/>
      </rPr>
      <t>backups</t>
    </r>
    <r>
      <rPr>
        <sz val="11"/>
        <color theme="1"/>
        <rFont val="Calibri"/>
        <family val="2"/>
        <scheme val="minor"/>
      </rPr>
      <t xml:space="preserve"> (testes de recuperação)</t>
    </r>
  </si>
  <si>
    <r>
      <t>Senha de configuração (</t>
    </r>
    <r>
      <rPr>
        <i/>
        <sz val="11"/>
        <color rgb="FF000000"/>
        <rFont val="Calibri"/>
        <family val="2"/>
        <scheme val="minor"/>
      </rPr>
      <t>setup</t>
    </r>
    <r>
      <rPr>
        <sz val="11"/>
        <color rgb="FF000000"/>
        <rFont val="Calibri"/>
        <family val="2"/>
        <scheme val="minor"/>
      </rPr>
      <t>) habilitada somente para o administrador da rede</t>
    </r>
  </si>
  <si>
    <r>
      <t>Senha de inicialização (</t>
    </r>
    <r>
      <rPr>
        <i/>
        <sz val="11"/>
        <color rgb="FF000000"/>
        <rFont val="Calibri"/>
        <family val="2"/>
        <scheme val="minor"/>
      </rPr>
      <t>boot</t>
    </r>
    <r>
      <rPr>
        <sz val="11"/>
        <color rgb="FF000000"/>
        <rFont val="Calibri"/>
        <family val="2"/>
        <scheme val="minor"/>
      </rPr>
      <t>) exclusiva para o usuário de cada máquina</t>
    </r>
  </si>
  <si>
    <r>
      <rPr>
        <u/>
        <sz val="11"/>
        <color theme="1"/>
        <rFont val="Calibri"/>
        <family val="2"/>
        <scheme val="minor"/>
      </rPr>
      <t>Disponibilidade</t>
    </r>
    <r>
      <rPr>
        <sz val="11"/>
        <color theme="1"/>
        <rFont val="Calibri"/>
        <family val="2"/>
        <scheme val="minor"/>
      </rPr>
      <t xml:space="preserve"> - Informação digital disponível para pessoal autorizado acessá-la no momento próprio.</t>
    </r>
  </si>
  <si>
    <r>
      <rPr>
        <u/>
        <sz val="11"/>
        <color theme="1"/>
        <rFont val="Calibri"/>
        <family val="2"/>
        <scheme val="minor"/>
      </rPr>
      <t>Integridade</t>
    </r>
    <r>
      <rPr>
        <sz val="11"/>
        <color theme="1"/>
        <rFont val="Calibri"/>
        <family val="2"/>
        <scheme val="minor"/>
      </rPr>
      <t xml:space="preserve"> - Informação digital somente pode ser modificada por pessoal autorizadao.</t>
    </r>
  </si>
  <si>
    <r>
      <rPr>
        <u/>
        <sz val="11"/>
        <color theme="1"/>
        <rFont val="Calibri"/>
        <family val="2"/>
        <scheme val="minor"/>
      </rPr>
      <t>Confidencialidade</t>
    </r>
    <r>
      <rPr>
        <sz val="11"/>
        <color theme="1"/>
        <rFont val="Calibri"/>
        <family val="2"/>
        <scheme val="minor"/>
      </rPr>
      <t xml:space="preserve"> - Informação digital somente pode ser acessada por alguém autorizado.</t>
    </r>
  </si>
  <si>
    <r>
      <rPr>
        <u/>
        <sz val="11"/>
        <color theme="1"/>
        <rFont val="Calibri"/>
        <family val="2"/>
        <scheme val="minor"/>
      </rPr>
      <t>Autenticidade</t>
    </r>
    <r>
      <rPr>
        <sz val="11"/>
        <color theme="1"/>
        <rFont val="Calibri"/>
        <family val="2"/>
        <scheme val="minor"/>
      </rPr>
      <t xml:space="preserve"> - Origem da informação digital pode ser identificada.</t>
    </r>
  </si>
  <si>
    <t xml:space="preserve">    * Ameaças e Cnsq - Relação e valoração das ameaças às instalações portuárias e das consequências em caso de ações adversas;</t>
  </si>
  <si>
    <t xml:space="preserve">    * At 1 a 15 - Compilação das notas atribuídas nas abas anteriores e cálculo do grau de risco de cada ativo.</t>
  </si>
  <si>
    <t>a) Esta aba apresenta uma lista de verificação a ser utilizada pela instalação portuária ou pela organização de segurança (OS), para a identificação de vulnerabilidades, as quantificando em um fator a ser utilizado no cálculo do grau de risco;</t>
  </si>
  <si>
    <t>b) As instalações portuárias ou as OS poderão acrescentar mais colunas, caso julguem necessário (desproteger a planilha);</t>
  </si>
  <si>
    <t>f) Essa filtragem realizada pela Conportos não tem caráter impositivo, sendo permitido às instalações portuárias ou às OS, conforme o caso, inserir novas ações adversas eventualmente não vislumbradas neste trabalho;</t>
  </si>
  <si>
    <t>X</t>
  </si>
  <si>
    <t>b) Planilha consiste na aplicação da ferramenta ARESP (Análise de Risco com Ênfase na Segurança Portuária);</t>
  </si>
  <si>
    <t xml:space="preserve">c) Recomenda-se a leitura do respectivo trabalho acadêmico, disponível no site da PF na internet, antes do preenchimento desta planilha; </t>
  </si>
  <si>
    <t>d) As abas foram protegidas com o recurso "proteger planilha", sem senha, para evitar a edição indevida ou acidental de fórmulas e demais conteúdos;</t>
  </si>
  <si>
    <t>e) Somente estarão habilitadas para edição as células onde serão dadas as notas pelos avaliadores;</t>
  </si>
  <si>
    <t>f) Somente as planilhas "Lista Vrf Vuln", "Ameaças e Cnsq" e "Ativos" serão preenchidas com notas.</t>
  </si>
  <si>
    <t>g) Os resultados das estimativas de grau de risco serão calculados e apresentados automaticamente nas abas de cada ativo;</t>
  </si>
  <si>
    <t>Existe monitoramento de embarcações de apoio portuário</t>
  </si>
  <si>
    <t>Existe controle dos veículos que circulam no cais</t>
  </si>
  <si>
    <t>O sistema de CFTV permite visualização de veículos na área do terminal</t>
  </si>
  <si>
    <t>O sistema de CFTV permite visualização de pessoas na área do terminal</t>
  </si>
  <si>
    <t>O sistema de CFTV permite identificação (placa) de veículos nos acessos</t>
  </si>
  <si>
    <t>Postos fixos de vigilância,  instalados em locais críticos, permitem visada das áreas externas e internas ao perímetro</t>
  </si>
  <si>
    <t>Galerias de esgotamento sanitário, águas pluviais, cursos d’água, fossos, depressões, aberturas que acessam o interior do complexo isolados por barreiras perimetrais</t>
  </si>
  <si>
    <t>O sistema de CFTV permite organização, classificação e recuperação rápida de eventos para análise posterior</t>
  </si>
  <si>
    <t>Serviço de vigilância permite a manutenção de efetivo mínimo</t>
  </si>
  <si>
    <t>Controle de acesso aos reservatórios, filtros e hidrômetro</t>
  </si>
  <si>
    <t>Orientação inicial - ISPS</t>
  </si>
  <si>
    <t>Acompanhamento da evolução patrimonial, indícios de infiltração, cooptação, comportamento, atitude incompatível etc</t>
  </si>
  <si>
    <t>Áreas de movimentação de carga no cais possuem vigilância física</t>
  </si>
  <si>
    <t>Subcategoria</t>
  </si>
  <si>
    <t>* NA - Não aplicável</t>
  </si>
  <si>
    <t xml:space="preserve">    * Nesse caso, haverá a necessidade de uma cuidadosa verificação das fórmulas na aba do ativo ("At 1, 2, 3..."), para que os dados corretos sejam trazidos das demais abas; e</t>
  </si>
  <si>
    <t>ATIVO XX - NOME DO ATIVO</t>
  </si>
  <si>
    <t>a) Todas as abas estão configuradas para impressão em formato A4 (retrato ou paisagem), tendo sido utilizada a ferramenta "excel 2016" em sua elaboração;</t>
  </si>
  <si>
    <t>b) Os quesitos estão divididos em 5 categorias de vulnerabilidades, a saber:</t>
  </si>
  <si>
    <t>-</t>
  </si>
  <si>
    <t>i) A Conportos buscou trabalhar com os ativos listados no Código ISPS, bem como aqueles que são os mais comumente observados nas instalações portuárias, o que não inibe que sejam acrescentados novos ativos, eventualmente não vislumbrados; e</t>
  </si>
  <si>
    <t xml:space="preserve">g) Quando julgado necessário, foram incluídos comentários explicativos em algumas células, bastando passar o mouse sobre essas, para que os comentários apareçam; </t>
  </si>
  <si>
    <t>h) As instalações portuárias ou as OS, conforme o caso, poderão estabelecer faixas de valores para avaliar os custos de reposição;</t>
  </si>
  <si>
    <t>b) As instalações portuárias ou as OS, conforme o caso, poderão acrescentar mais colunas para que haja mais avaliadores, caso julguem necessário (desproteger a planilha);</t>
  </si>
  <si>
    <t>e) As ameaças citadas no Código ISPS são apresentadas na forma de "ações adversas" (atos que podem ser praticados por um "agente adverso");</t>
  </si>
  <si>
    <t>f) Em consonância com a norma ISO 31010 (Risk Assessment Techniques), a ARESP apresenta os agentes adversos como ameaças, tendo a Conportos listado as possíveis ações adversas tomando como base o Código ISPS;</t>
  </si>
  <si>
    <t>j) Não deverão ocorrer divergências onde um votante considere uma ameaça como "NA" enquanto outro considere como aplicável, devendo ser buscado um consenso para definir a aplicabilidade;</t>
  </si>
  <si>
    <t>i) Os quesitos que receberem a avaliação "NA" são automaticamente excluídos do cálculo das médias das subcategorias, de forma a não impactar no cálculo final da vulnerabilidade;</t>
  </si>
  <si>
    <t>h) Nesse caso, deve ser utilizada a opção "NA" (não aplicável), disponível nas opções de notas da aba;</t>
  </si>
  <si>
    <t>k) Se alguma ação adversa for avaliada como "NA", o responsável pelo preenchimento da planilha deverá lançar "NA" no campo de valoração das consequências;</t>
  </si>
  <si>
    <t>m) Nesse caso, as seguintes ações deverão ser tomadas:</t>
  </si>
  <si>
    <t xml:space="preserve">    * Na aba "Ameaças e Cnsq", desproteger a planilha;</t>
  </si>
  <si>
    <t xml:space="preserve">    * Copiar alguma tabela anterior de ameaças, para obter a formatação e as fórmulas;</t>
  </si>
  <si>
    <t>n) Quando julgado necessário, foram incluídos comentários explicativos em algumas células, bastando passar o mouse sobre essas, para que os comentários apareçam.</t>
  </si>
  <si>
    <t xml:space="preserve">    * Ir para a aba do ativo ("At 1, 2, 3...");</t>
  </si>
  <si>
    <t>MÉDIA GERAL DOS ATIVOS:</t>
  </si>
  <si>
    <t>MÉDIA GERAL DAS CONSEQUÊNCIAS</t>
  </si>
  <si>
    <t>NÍVEL GERAL DO RISCO</t>
  </si>
  <si>
    <t>Vulnerabilidade total da instalação portuária</t>
  </si>
  <si>
    <t>Nível geral da ameaça</t>
  </si>
  <si>
    <t>Média geral das consequências</t>
  </si>
  <si>
    <t>Média geral dos ativos</t>
  </si>
  <si>
    <t>RISCO GERAL DA INSTALAÇÃO PORTUÁRIA</t>
  </si>
  <si>
    <t>CLASSIFICAÇÃO</t>
  </si>
  <si>
    <t>h) Esta planilha contém 22 abas, a saber:</t>
  </si>
  <si>
    <t xml:space="preserve">    * Risco - Cálculo do nível geral do risco da instalação portuária; e</t>
  </si>
  <si>
    <t xml:space="preserve">    * Consolid At - Consolidação dos valores atribuídos aos ativos na aba anterior; </t>
  </si>
  <si>
    <t>7 - Risco</t>
  </si>
  <si>
    <t>a) Esta aba utiliza os dados das abas anteriores de forma automática, não havendo a necessidade de interferência do usuário;</t>
  </si>
  <si>
    <t>c) O cálculo do nível geral do risco da instalação portuária consiste em informação para uso da Conportos, não resultando na necessidade de elaboração de medidas de proteção pela instalação portuária, medidas essas que deverão ser elaboradas com base nos níveis de riscos específicos apontados nas abas de cada ativo.</t>
  </si>
  <si>
    <t>8 - At 1 a At 15</t>
  </si>
  <si>
    <t>FATOR DE VULNERABILIDADE DO SISTEMA (FVS)</t>
  </si>
  <si>
    <t xml:space="preserve">    * Recursos humanos;</t>
  </si>
  <si>
    <t xml:space="preserve">    * Segurança e Administração do Material Sensível;</t>
  </si>
  <si>
    <t xml:space="preserve">    * Comunicações e TI.</t>
  </si>
  <si>
    <t xml:space="preserve">    * Interface Navio-Porto; e</t>
  </si>
  <si>
    <t>c) Ainda que uma instalação portuária não possua nenhuma vulnerabilidade constatada no preenchimento da aba anterior, o resultado da vulnerabilidade total do porto será de 16,67%, uma vez que a menor nota a atribuir é "0,5"; e</t>
  </si>
  <si>
    <t>d) Esse resultado reflete o conceito de que sempre haverá algum grau de vulnerabilidade, gerando um risco residual, após a aplicação de medidas de proteção.</t>
  </si>
  <si>
    <t>g) Assim sendo, não deverão ser excluídas ameaças, ainda que os responsáveis pelo preenchimento da planilha entendam que uma determinada ameaça não seja aplicável à instalação portuária;</t>
  </si>
  <si>
    <t>l) O trabalho de listagem de ameaças e ações adversas realizado pela Conportos não tem a pretensão de esgotar as possibilidades, sendo permitido às instalações portuárias ou às OS, conforme o caso, inserir novas ameaças e respectivas ações adversas, eventualmente não vislumbradas;</t>
  </si>
  <si>
    <t xml:space="preserve">    * Inserir a nova ameaça e listar as ações adversas;</t>
  </si>
  <si>
    <t xml:space="preserve">    * Ir para as abas dos ativos ("At 1, 2, 3...") e acrescentar a nova ameaça, tendo o cuidado de copiar as fórmulas das linhas acima (conferir os "links" existentes com as abas anteriores); e</t>
  </si>
  <si>
    <t>j) Nesse caso, o responsável pelo trabalho de avaliação de riscos deverá:_x000D_
   * Acrescentar tabela com o novo ativo, dentro da aba "Ativos";_x000D_
   * Copiar as fórmulas das tabelas anteriores existentes nessa aba;_x000D_
   * Acrescentar o novo ativo na aba "Consolid At", fazendo a ligação da respectiva célula na coluna "C" com o respectivo valor obtido para esse ativo na aba "Ativos";_x000D_
   * Debater e decidir quais categorias vulneráveis são aplicáveis a esse novo ativo e preencher a coluna "D" da aba "Consolid At";_x000D_
   * Criar aba "At nº", usando a aba "At XX" como modelo;_x000D_
   * Verificar a fórmula de cálculo da coluna A (fator de vulnerabilidade), de modo a contemplar apenas as categorias vulneráveis consideradas aplicáveis; e_x000D_
   * Excluir as linhas que contenham ações adversas não aplicáveis.</t>
  </si>
  <si>
    <t>b) A classificação de cada risco (coluna "J") também é calculada automaticamente e será a base do trabalho de definição do tratamento a ser dado aos riscos, nos Planos de Segurança Portuária;</t>
  </si>
  <si>
    <t>d) O subitem 15.11 da Parte "B" do Código ISPS lista as ameaças que um Estudo de Avaliação de Riscos deve contemplar, sendo tal lista utilizada como base para as identificação das ameaças apresentadas na aba "Ameaças e Conseq";</t>
  </si>
  <si>
    <t>f) A elaboração da lista de ativos teve como base o subitem 15.7 da Parte "B" do Código ISPS, não devendo ocorrer exclusões por parte dos responsáveis pelo preenchimento;</t>
  </si>
  <si>
    <t>Existe sinalização vertical e horizontal (quando aplicável) nos acessos</t>
  </si>
  <si>
    <t>Existe sinalização horizontal (quando aplicável) e vertical</t>
  </si>
  <si>
    <t>Sinalização horizontal (quando aplicável) e/ou vertical</t>
  </si>
  <si>
    <t>Existem procedimentos de verificação e manutenção preventiva para o sistema de barreiras perimetrais</t>
  </si>
  <si>
    <t>Procedimento de controle de acesso</t>
  </si>
  <si>
    <t>Procedimento e controle do fluxo de veículos</t>
  </si>
  <si>
    <t xml:space="preserve">Procedimento e execução para vistoria de veículos </t>
  </si>
  <si>
    <t>Procedimento para controle de acesso de pessoas armadas</t>
  </si>
  <si>
    <t xml:space="preserve">Procedimentos para inspeção de pacotes, volumes e pertences </t>
  </si>
  <si>
    <t>Procedimentos e rotinas para verificação do fechamentos das portas e janelas</t>
  </si>
  <si>
    <t>Procedimento de acionamento em caso de incidente de proteção</t>
  </si>
  <si>
    <t>Procedimento de revistas de tripulantes pela instalação portuária</t>
  </si>
  <si>
    <t>Procedimento para a Iluminação a contrabordo</t>
  </si>
  <si>
    <t>Os dados coletados pelo SCA individualizam pessoas e permanecem armazenados por pelo menos 90 dias</t>
  </si>
  <si>
    <t>Os dados coletados pelo SCA individualizam veículos e permanecem armazenados por pelo menos 90 dias</t>
  </si>
  <si>
    <t>VI - Áreas de Acesso Restrito</t>
  </si>
  <si>
    <t>Controle de acesso à central do CFTV</t>
  </si>
  <si>
    <t>Controle de acesso ao CCCom</t>
  </si>
  <si>
    <r>
      <t xml:space="preserve"> Sistemas de controle de acesso físico aos locais onde estão os recursos de alta criticidade (central de TI, locais de guarda de </t>
    </r>
    <r>
      <rPr>
        <i/>
        <sz val="11"/>
        <color rgb="FF000000"/>
        <rFont val="Calibri"/>
        <family val="2"/>
        <scheme val="minor"/>
      </rPr>
      <t>backup</t>
    </r>
    <r>
      <rPr>
        <sz val="11"/>
        <color rgb="FF000000"/>
        <rFont val="Calibri"/>
        <family val="2"/>
        <scheme val="minor"/>
      </rPr>
      <t xml:space="preserve"> etc) são mapeados como recursos críticos</t>
    </r>
  </si>
  <si>
    <r>
      <t xml:space="preserve">Política de </t>
    </r>
    <r>
      <rPr>
        <i/>
        <sz val="11"/>
        <color rgb="FF000000"/>
        <rFont val="Calibri"/>
        <family val="2"/>
        <scheme val="minor"/>
      </rPr>
      <t>backup</t>
    </r>
  </si>
  <si>
    <r>
      <t xml:space="preserve">Equipamentos e mídias que sirvam de cópia de segurança </t>
    </r>
    <r>
      <rPr>
        <i/>
        <sz val="11"/>
        <color rgb="FF000000"/>
        <rFont val="Calibri"/>
        <family val="2"/>
        <scheme val="minor"/>
      </rPr>
      <t>(backup)</t>
    </r>
    <r>
      <rPr>
        <sz val="11"/>
        <color rgb="FF000000"/>
        <rFont val="Calibri"/>
        <family val="2"/>
        <scheme val="minor"/>
      </rPr>
      <t xml:space="preserve"> dessas informações são mapeados como recursos críticos</t>
    </r>
  </si>
  <si>
    <r>
      <t xml:space="preserve">A gravação dos dados armazenados possui </t>
    </r>
    <r>
      <rPr>
        <i/>
        <sz val="11"/>
        <color rgb="FF000000"/>
        <rFont val="Calibri"/>
        <family val="2"/>
        <scheme val="minor"/>
      </rPr>
      <t>backup</t>
    </r>
  </si>
  <si>
    <t>IV - Gradação de nível de criticidade dos recursos de TI</t>
  </si>
  <si>
    <t>Total da subcategoria: Gradação de nível de criticidade dos recursos de TI</t>
  </si>
  <si>
    <t>Verificação periódica da desabilitação do acesso remoto às estações de trabalho</t>
  </si>
  <si>
    <t>XI - Requisitos básicos (indicar nota conforme percepção do avaliador)</t>
  </si>
  <si>
    <t>14.3</t>
  </si>
  <si>
    <t>14.4</t>
  </si>
  <si>
    <t>Munição</t>
  </si>
  <si>
    <t>Colete balístico</t>
  </si>
  <si>
    <t>Armamento</t>
  </si>
  <si>
    <t>f) As instalações portuárias ou as OS, conforme o caso, poderão acrescentar mais colunas, caso julguem necessário (desproteger a planilha);</t>
  </si>
  <si>
    <t>e) Os quesitos apresentados nesta lista representam as situações identificadas como sendo as possuidoras de maior ou menor vulnerabilidade, não devendo ser interpretados como norma (ex: área IMO cercada e vigiada é a situação menos vulnerável, mas não há norma que determine o seu cercamento);</t>
  </si>
  <si>
    <t>g) Se forem inseridas mais colunas para notas, haverá a necessidade de ajustar as fórmulas das médias na atual coluna "H", para incorporar os dados das novas colunas;</t>
  </si>
  <si>
    <t>h) Quanto maior o número de participantes, mais apurado será o resultado final do levantamento das vulnerabilidades;</t>
  </si>
  <si>
    <t>i) Incentiva-se a participação de pessoal oriundo de outras áreas da instalação portuária, como votantes (TI, administração, gerência, operações etc);</t>
  </si>
  <si>
    <t>j) As células estão bloqueadas para edição, com exceção das células onde serão colocadas as notas (planilha protegida);</t>
  </si>
  <si>
    <t>k) A fórmula de cálculo das vulnerabilidades das subcategorias consiste na média aritimética das médias das notas aplicadas para cada quesito;</t>
  </si>
  <si>
    <t>l) Os quesitos que receberem a avaliação "NA" (não aplicável) serão automaticamente excluídos do cálculo das médias das subcategorias, de forma a não impactar no cálculo final da vulnerabilidade;</t>
  </si>
  <si>
    <t>m) Quando julgado necessário, foram incluídos comentários explicativos em algumas células (marcação em vermelho, no canto superior direito da célula comentada), bastando passar o mouse sobre essas, para que os comentários apareçam; e</t>
  </si>
  <si>
    <t>n) Em algumas subcategorias foram estabelecidos pré-requisitos (escritos em vermelho), os quais representam situações que inviabilizam a continuidade do trabalho de levantamento de vulnerabilidades, em função de sua importância/gravidade (a vulnerabilidade da subcategoria será de 100%).</t>
  </si>
  <si>
    <t>d) Os quesitos que receberem a avaliação "NA" (não aplicável) são automaticamente excluídos do cálculo das médias das subcategorias, de forma a não impactar no cálculo final da valoração do ativo;</t>
  </si>
  <si>
    <t>e)A classificação de algum componente de um ativo for considerado como "não aplicável" deve ser uma decisão unânime da comissão avaliadora, sob pena de erro nos cálculos em caso de divergência;</t>
  </si>
  <si>
    <t>d) Se algum ativo for considerado inteiramente como "não aplicável", o responsável pelo preenchimento deverá deletar o conteúdo da célula desse ativo nesta aba, manualmente.</t>
  </si>
  <si>
    <t>c) Conceitualmente, as vulnerabilidades se relacionam aos ativos, o que levou a Conportos a fazer a correlação de cada ativo com as categorias vulneráveis apresentadas na aba "Lista Vrf Vuln";</t>
  </si>
  <si>
    <t>Áreas de movimentação de carga, passageiros, tripulantes e bagagens possuem vigilância física</t>
  </si>
  <si>
    <t>Áreas de movimentação de carga e/ou trânsito de passageiros no cais possui monitoramento por CFTV</t>
  </si>
  <si>
    <t>Monitoramento das áreas de fundeio, canal de acesso e bacia de evolução</t>
  </si>
  <si>
    <t>Cargas perigosas</t>
  </si>
  <si>
    <t>Substâncias nocivas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</si>
</sst>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2"/>
      <color theme="1"/>
      <name val="Arial"/>
      <family val="2"/>
    </font>
    <font>
      <b/>
      <sz val="12"/>
      <color theme="1"/>
      <name val="Arial"/>
      <family val="2"/>
    </font>
    <font>
      <sz val="11"/>
      <color theme="1"/>
      <name val="Calibri"/>
      <family val="2"/>
      <scheme val="minor"/>
    </font>
    <font>
      <sz val="11"/>
      <color rgb="FF0070C0"/>
      <name val="Calibri"/>
      <family val="2"/>
      <scheme val="minor"/>
    </font>
    <font>
      <i/>
      <sz val="11"/>
      <color theme="1"/>
      <name val="Calibri"/>
      <family val="2"/>
      <scheme val="minor"/>
    </font>
    <font>
      <sz val="12"/>
      <color theme="1"/>
      <name val="Times New Roman"/>
      <family val="1"/>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sz val="8"/>
      <name val="Calibri"/>
      <family val="2"/>
      <scheme val="minor"/>
    </font>
    <font>
      <sz val="10"/>
      <color theme="1"/>
      <name val="Calibri"/>
      <family val="2"/>
      <scheme val="minor"/>
    </font>
    <font>
      <b/>
      <u/>
      <sz val="11"/>
      <color theme="1"/>
      <name val="Calibri"/>
      <family val="2"/>
      <scheme val="minor"/>
    </font>
    <font>
      <u/>
      <sz val="11"/>
      <color rgb="FFFF0000"/>
      <name val="Calibri"/>
      <family val="2"/>
      <scheme val="minor"/>
    </font>
    <font>
      <sz val="11"/>
      <color rgb="FF000000"/>
      <name val="Calibri"/>
      <family val="2"/>
      <scheme val="minor"/>
    </font>
    <font>
      <b/>
      <sz val="11"/>
      <color rgb="FF000000"/>
      <name val="Calibri"/>
      <family val="2"/>
      <scheme val="minor"/>
    </font>
    <font>
      <u/>
      <sz val="11"/>
      <color theme="1"/>
      <name val="Calibri"/>
      <family val="2"/>
      <scheme val="minor"/>
    </font>
    <font>
      <i/>
      <sz val="11"/>
      <color rgb="FF000000"/>
      <name val="Calibri"/>
      <family val="2"/>
      <scheme val="minor"/>
    </font>
    <font>
      <b/>
      <sz val="10.5"/>
      <color theme="1"/>
      <name val="Calibri"/>
      <family val="2"/>
      <scheme val="minor"/>
    </font>
    <font>
      <b/>
      <sz val="10.5"/>
      <color theme="1"/>
      <name val="Arial"/>
      <family val="2"/>
    </font>
    <font>
      <sz val="10.5"/>
      <color theme="1"/>
      <name val="Arial"/>
      <family val="2"/>
    </font>
    <font>
      <sz val="10.5"/>
      <color theme="1"/>
      <name val="Calibri"/>
      <family val="2"/>
      <scheme val="minor"/>
    </font>
    <font>
      <sz val="10.5"/>
      <color theme="1"/>
      <name val="Times New Roman"/>
      <family val="1"/>
    </font>
    <font>
      <sz val="10.5"/>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10"/>
      <color rgb="FFFF0000"/>
      <name val="Calibri"/>
      <family val="2"/>
      <scheme val="minor"/>
    </font>
    <font>
      <sz val="10"/>
      <name val="Calibri"/>
      <family val="2"/>
      <scheme val="minor"/>
    </font>
    <font>
      <b/>
      <sz val="12"/>
      <name val="Calibri"/>
      <family val="2"/>
      <scheme val="minor"/>
    </font>
    <font>
      <b/>
      <sz val="12"/>
      <color rgb="FFFF0000"/>
      <name val="Calibri"/>
      <family val="2"/>
      <scheme val="minor"/>
    </font>
    <font>
      <b/>
      <sz val="10"/>
      <name val="Calibri"/>
      <family val="2"/>
      <scheme val="minor"/>
    </font>
    <font>
      <sz val="10"/>
      <color theme="1"/>
      <name val="Times New Roman"/>
      <family val="1"/>
    </font>
    <font>
      <b/>
      <sz val="14"/>
      <name val="Calibri"/>
      <family val="2"/>
      <scheme val="minor"/>
    </font>
    <font>
      <u/>
      <sz val="11"/>
      <color theme="1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s>
  <cellStyleXfs count="3">
    <xf numFmtId="0" fontId="0" fillId="0" borderId="0"/>
    <xf numFmtId="9" fontId="3" fillId="0" borderId="0" applyFont="0" applyFill="0" applyBorder="0" applyAlignment="0" applyProtection="0"/>
    <xf numFmtId="0" fontId="35" fillId="0" borderId="0" applyNumberFormat="0" applyFill="0" applyBorder="0" applyAlignment="0" applyProtection="0"/>
  </cellStyleXfs>
  <cellXfs count="601">
    <xf numFmtId="0" fontId="0" fillId="0" borderId="0" xfId="0"/>
    <xf numFmtId="0" fontId="1" fillId="0" borderId="0" xfId="0" applyFont="1"/>
    <xf numFmtId="0" fontId="1" fillId="2" borderId="0" xfId="0" applyFont="1" applyFill="1"/>
    <xf numFmtId="0" fontId="6" fillId="0" borderId="0" xfId="0" applyFont="1"/>
    <xf numFmtId="0" fontId="1" fillId="0" borderId="0" xfId="0" applyFont="1" applyFill="1" applyBorder="1"/>
    <xf numFmtId="0" fontId="1" fillId="0" borderId="0" xfId="0" applyFont="1" applyFill="1"/>
    <xf numFmtId="0" fontId="1" fillId="0" borderId="0" xfId="0" applyFont="1" applyAlignment="1" applyProtection="1">
      <alignment horizontal="center" vertical="center"/>
    </xf>
    <xf numFmtId="0" fontId="4" fillId="0" borderId="0" xfId="0" applyFont="1" applyAlignment="1" applyProtection="1">
      <alignment horizontal="center" vertical="center"/>
    </xf>
    <xf numFmtId="0" fontId="0" fillId="0" borderId="0" xfId="0"/>
    <xf numFmtId="0" fontId="1" fillId="0" borderId="0" xfId="0" applyFont="1"/>
    <xf numFmtId="0" fontId="1" fillId="0" borderId="0" xfId="0" applyFont="1" applyFill="1"/>
    <xf numFmtId="0" fontId="1" fillId="0" borderId="0" xfId="0" applyFont="1"/>
    <xf numFmtId="0" fontId="8" fillId="0" borderId="0" xfId="0" applyFont="1"/>
    <xf numFmtId="0" fontId="0" fillId="0" borderId="0" xfId="0" applyFont="1"/>
    <xf numFmtId="0" fontId="10" fillId="0" borderId="0" xfId="0" applyFont="1"/>
    <xf numFmtId="0" fontId="0" fillId="0" borderId="0" xfId="0" applyAlignment="1">
      <alignment vertical="center"/>
    </xf>
    <xf numFmtId="0" fontId="0" fillId="0" borderId="0" xfId="0" applyNumberFormat="1"/>
    <xf numFmtId="0" fontId="0" fillId="0" borderId="0" xfId="0" applyNumberFormat="1" applyBorder="1"/>
    <xf numFmtId="0" fontId="0" fillId="0" borderId="0" xfId="0" applyAlignment="1">
      <alignment horizontal="center"/>
    </xf>
    <xf numFmtId="0" fontId="8" fillId="5" borderId="1" xfId="0" applyFont="1" applyFill="1" applyBorder="1" applyAlignment="1">
      <alignment horizontal="center" vertical="center"/>
    </xf>
    <xf numFmtId="0" fontId="0" fillId="0" borderId="0" xfId="0" applyAlignment="1">
      <alignment horizontal="center" vertical="center" wrapText="1"/>
    </xf>
    <xf numFmtId="0" fontId="8" fillId="5"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8" fillId="0" borderId="0" xfId="0" applyFont="1" applyBorder="1"/>
    <xf numFmtId="0" fontId="0" fillId="0" borderId="1" xfId="0" applyBorder="1" applyAlignment="1" applyProtection="1">
      <alignment vertical="center" wrapText="1"/>
    </xf>
    <xf numFmtId="0" fontId="9" fillId="0" borderId="1" xfId="0" applyFont="1" applyBorder="1" applyAlignment="1" applyProtection="1">
      <alignment vertical="center" wrapText="1"/>
    </xf>
    <xf numFmtId="2" fontId="0" fillId="0" borderId="1" xfId="0" applyNumberFormat="1" applyBorder="1" applyAlignment="1">
      <alignment horizontal="center" vertical="center" wrapText="1"/>
    </xf>
    <xf numFmtId="0" fontId="0" fillId="0" borderId="0" xfId="0" applyBorder="1" applyAlignment="1">
      <alignment horizontal="center"/>
    </xf>
    <xf numFmtId="0" fontId="9" fillId="0" borderId="1" xfId="0" applyFont="1" applyBorder="1" applyAlignment="1">
      <alignment horizontal="center" vertical="center" wrapText="1"/>
    </xf>
    <xf numFmtId="0" fontId="0" fillId="7" borderId="1" xfId="0" applyFill="1" applyBorder="1" applyAlignment="1" applyProtection="1">
      <alignment vertical="center" wrapText="1"/>
    </xf>
    <xf numFmtId="0" fontId="0" fillId="0" borderId="1" xfId="0" applyFill="1" applyBorder="1" applyAlignment="1" applyProtection="1">
      <alignment vertical="center" wrapText="1"/>
    </xf>
    <xf numFmtId="0" fontId="9" fillId="7" borderId="1" xfId="0" applyFont="1" applyFill="1" applyBorder="1" applyAlignment="1" applyProtection="1">
      <alignment vertical="center" wrapText="1"/>
    </xf>
    <xf numFmtId="0" fontId="9" fillId="7" borderId="1" xfId="0"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9" fillId="0" borderId="30" xfId="0" applyFont="1" applyBorder="1" applyAlignment="1" applyProtection="1">
      <alignment horizontal="center" vertical="center" wrapText="1"/>
    </xf>
    <xf numFmtId="0" fontId="0" fillId="0" borderId="30" xfId="0" applyBorder="1" applyAlignment="1" applyProtection="1">
      <alignment horizontal="center" vertical="top" wrapText="1"/>
    </xf>
    <xf numFmtId="0" fontId="0" fillId="0" borderId="1" xfId="0" applyBorder="1" applyAlignment="1" applyProtection="1">
      <alignment horizontal="center" vertical="top" wrapText="1"/>
    </xf>
    <xf numFmtId="0" fontId="0" fillId="0" borderId="1" xfId="0" applyBorder="1" applyAlignment="1" applyProtection="1">
      <alignment horizontal="center" vertical="center" wrapText="1"/>
    </xf>
    <xf numFmtId="0" fontId="0" fillId="6" borderId="1" xfId="0" applyFill="1" applyBorder="1" applyAlignment="1" applyProtection="1">
      <alignment vertical="center" wrapText="1"/>
    </xf>
    <xf numFmtId="0" fontId="9" fillId="6" borderId="30" xfId="0" applyFont="1" applyFill="1" applyBorder="1" applyAlignment="1" applyProtection="1">
      <alignment horizontal="center" vertical="center" wrapText="1"/>
    </xf>
    <xf numFmtId="0" fontId="9" fillId="6" borderId="1" xfId="0" applyFont="1" applyFill="1" applyBorder="1" applyAlignment="1" applyProtection="1">
      <alignment vertical="center" wrapText="1"/>
    </xf>
    <xf numFmtId="0" fontId="9" fillId="6"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2" fontId="0" fillId="0" borderId="1" xfId="0" applyNumberFormat="1" applyBorder="1" applyAlignment="1" applyProtection="1">
      <alignment horizontal="center" vertical="center" wrapText="1"/>
    </xf>
    <xf numFmtId="164" fontId="0" fillId="0" borderId="1" xfId="0" applyNumberFormat="1" applyBorder="1" applyAlignment="1" applyProtection="1">
      <alignment horizontal="center" vertical="center" wrapText="1"/>
    </xf>
    <xf numFmtId="2" fontId="0" fillId="6" borderId="1" xfId="0" applyNumberFormat="1" applyFill="1" applyBorder="1" applyAlignment="1" applyProtection="1">
      <alignment horizontal="center" vertical="center" wrapText="1"/>
    </xf>
    <xf numFmtId="164" fontId="0" fillId="6" borderId="1" xfId="0" applyNumberFormat="1"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0" xfId="0" applyAlignment="1" applyProtection="1">
      <alignment horizontal="center" vertical="center" wrapText="1"/>
    </xf>
    <xf numFmtId="0" fontId="0" fillId="6" borderId="30" xfId="0" applyFill="1" applyBorder="1" applyAlignment="1" applyProtection="1">
      <alignment horizontal="center" vertical="top" wrapText="1"/>
    </xf>
    <xf numFmtId="0" fontId="9" fillId="6" borderId="30" xfId="0" applyFont="1" applyFill="1" applyBorder="1" applyAlignment="1" applyProtection="1">
      <alignment horizontal="center" vertical="top" wrapText="1"/>
    </xf>
    <xf numFmtId="0" fontId="0" fillId="6" borderId="60" xfId="0" applyFill="1" applyBorder="1" applyAlignment="1" applyProtection="1">
      <alignment horizontal="center" vertical="top" wrapText="1"/>
    </xf>
    <xf numFmtId="0" fontId="9" fillId="0" borderId="1" xfId="0" applyFont="1" applyFill="1" applyBorder="1" applyAlignment="1" applyProtection="1">
      <alignment vertical="center" wrapText="1"/>
    </xf>
    <xf numFmtId="0" fontId="9" fillId="0" borderId="30" xfId="0" applyFont="1" applyFill="1" applyBorder="1" applyAlignment="1" applyProtection="1">
      <alignment horizontal="center" vertical="center" wrapText="1"/>
    </xf>
    <xf numFmtId="0" fontId="0" fillId="6" borderId="30" xfId="0" applyFill="1" applyBorder="1" applyAlignment="1" applyProtection="1">
      <alignment vertical="center" wrapText="1"/>
    </xf>
    <xf numFmtId="0" fontId="0" fillId="6" borderId="30" xfId="0" applyFill="1" applyBorder="1" applyAlignment="1" applyProtection="1">
      <alignment horizontal="center" vertical="center" wrapText="1"/>
    </xf>
    <xf numFmtId="0" fontId="0" fillId="6" borderId="40" xfId="0" applyFill="1" applyBorder="1" applyAlignment="1" applyProtection="1">
      <alignment vertical="center" wrapText="1"/>
    </xf>
    <xf numFmtId="2" fontId="0" fillId="0" borderId="1" xfId="0" applyNumberFormat="1" applyFill="1" applyBorder="1" applyAlignment="1" applyProtection="1">
      <alignment horizontal="center" vertical="center" wrapText="1"/>
    </xf>
    <xf numFmtId="164" fontId="0" fillId="0" borderId="1" xfId="0" applyNumberForma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2" fontId="0" fillId="0" borderId="30" xfId="0" applyNumberFormat="1" applyFill="1" applyBorder="1" applyAlignment="1" applyProtection="1">
      <alignment horizontal="center" vertical="center" wrapText="1"/>
    </xf>
    <xf numFmtId="164" fontId="0" fillId="0" borderId="30" xfId="0" applyNumberFormat="1"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2" fontId="0" fillId="0" borderId="40" xfId="0" applyNumberFormat="1" applyFill="1" applyBorder="1" applyAlignment="1" applyProtection="1">
      <alignment horizontal="center" vertical="center" wrapText="1"/>
    </xf>
    <xf numFmtId="164" fontId="0" fillId="0" borderId="40" xfId="0" applyNumberFormat="1" applyFill="1" applyBorder="1" applyAlignment="1" applyProtection="1">
      <alignment horizontal="center" vertical="center" wrapText="1"/>
    </xf>
    <xf numFmtId="0" fontId="0" fillId="0" borderId="40" xfId="0" applyFill="1" applyBorder="1" applyAlignment="1" applyProtection="1">
      <alignment horizontal="center" vertical="center" wrapText="1"/>
    </xf>
    <xf numFmtId="0" fontId="0" fillId="0" borderId="30" xfId="0" applyFill="1" applyBorder="1" applyAlignment="1" applyProtection="1">
      <alignment horizontal="center" vertical="top" wrapText="1"/>
    </xf>
    <xf numFmtId="0" fontId="9" fillId="0" borderId="30" xfId="0" applyFont="1" applyFill="1" applyBorder="1" applyAlignment="1" applyProtection="1">
      <alignment horizontal="center" vertical="top" wrapText="1"/>
    </xf>
    <xf numFmtId="0" fontId="8" fillId="6" borderId="10" xfId="0" applyFont="1" applyFill="1" applyBorder="1" applyAlignment="1" applyProtection="1">
      <alignment horizontal="center" vertical="center"/>
    </xf>
    <xf numFmtId="0" fontId="8" fillId="6" borderId="18" xfId="0" applyFont="1" applyFill="1" applyBorder="1" applyAlignment="1" applyProtection="1">
      <alignment horizontal="center" vertical="center"/>
    </xf>
    <xf numFmtId="0" fontId="0" fillId="6" borderId="30" xfId="0" applyFill="1" applyBorder="1" applyAlignment="1" applyProtection="1">
      <alignment horizontal="center" vertical="top" wrapText="1"/>
    </xf>
    <xf numFmtId="0" fontId="2" fillId="0" borderId="0" xfId="0" applyFont="1" applyAlignment="1" applyProtection="1">
      <alignment vertical="center"/>
    </xf>
    <xf numFmtId="2" fontId="1" fillId="0" borderId="0" xfId="0" applyNumberFormat="1" applyFont="1"/>
    <xf numFmtId="0" fontId="0" fillId="0" borderId="0" xfId="0" applyAlignment="1">
      <alignment wrapText="1"/>
    </xf>
    <xf numFmtId="0" fontId="0" fillId="0" borderId="0" xfId="0" applyAlignment="1"/>
    <xf numFmtId="0" fontId="8"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justify" vertical="center" wrapText="1"/>
    </xf>
    <xf numFmtId="0" fontId="0" fillId="0" borderId="0" xfId="0" applyAlignment="1">
      <alignment horizontal="justify" vertical="center" wrapText="1"/>
    </xf>
    <xf numFmtId="0" fontId="8" fillId="5" borderId="5" xfId="0" applyFont="1" applyFill="1" applyBorder="1" applyAlignment="1">
      <alignment horizontal="justify" vertical="center" wrapText="1"/>
    </xf>
    <xf numFmtId="0" fontId="0" fillId="0" borderId="13" xfId="0" applyBorder="1" applyAlignment="1">
      <alignment horizontal="justify" vertical="center" wrapText="1"/>
    </xf>
    <xf numFmtId="0" fontId="0" fillId="0" borderId="16" xfId="0" applyBorder="1" applyAlignment="1">
      <alignment horizontal="justify" vertical="center" wrapText="1"/>
    </xf>
    <xf numFmtId="0" fontId="0" fillId="0" borderId="9" xfId="0" applyBorder="1" applyAlignment="1">
      <alignment horizontal="justify" vertical="center" wrapText="1"/>
    </xf>
    <xf numFmtId="0" fontId="0" fillId="0" borderId="0" xfId="0" applyFont="1" applyAlignment="1" applyProtection="1">
      <alignment horizontal="center" vertical="center"/>
    </xf>
    <xf numFmtId="0" fontId="0" fillId="0" borderId="0" xfId="0" applyFont="1" applyAlignment="1" applyProtection="1">
      <alignment horizontal="justify" vertical="center"/>
    </xf>
    <xf numFmtId="0" fontId="7" fillId="0" borderId="0" xfId="0" applyFont="1" applyAlignment="1">
      <alignment horizontal="justify" vertical="center"/>
    </xf>
    <xf numFmtId="0" fontId="7" fillId="0" borderId="0" xfId="0" applyFont="1" applyAlignment="1" applyProtection="1">
      <alignment horizontal="center" vertical="center"/>
    </xf>
    <xf numFmtId="0" fontId="7" fillId="0" borderId="1" xfId="0" applyFont="1" applyBorder="1" applyAlignment="1">
      <alignment horizontal="center" vertical="center"/>
    </xf>
    <xf numFmtId="0" fontId="8" fillId="4" borderId="10" xfId="0" applyFont="1" applyFill="1" applyBorder="1" applyAlignment="1" applyProtection="1">
      <alignment horizontal="center" vertical="center"/>
    </xf>
    <xf numFmtId="0" fontId="8" fillId="4" borderId="1" xfId="0" applyFont="1" applyFill="1" applyBorder="1" applyAlignment="1" applyProtection="1">
      <alignment horizontal="justify" vertical="center"/>
    </xf>
    <xf numFmtId="0" fontId="8" fillId="4" borderId="11" xfId="0" applyFont="1" applyFill="1" applyBorder="1" applyAlignment="1" applyProtection="1">
      <alignment horizontal="center" vertical="center"/>
    </xf>
    <xf numFmtId="0" fontId="0" fillId="4" borderId="27" xfId="0" applyFont="1" applyFill="1" applyBorder="1" applyAlignment="1" applyProtection="1">
      <alignment horizontal="center" vertical="center"/>
    </xf>
    <xf numFmtId="0" fontId="0" fillId="4" borderId="28" xfId="0" applyFont="1" applyFill="1" applyBorder="1" applyAlignment="1" applyProtection="1">
      <alignment horizontal="center" vertical="center"/>
    </xf>
    <xf numFmtId="0" fontId="8" fillId="6" borderId="1" xfId="0" applyFont="1" applyFill="1" applyBorder="1" applyAlignment="1" applyProtection="1">
      <alignment horizontal="justify" vertical="center"/>
    </xf>
    <xf numFmtId="0" fontId="8" fillId="6" borderId="1" xfId="0" applyFont="1" applyFill="1" applyBorder="1" applyAlignment="1" applyProtection="1">
      <alignment horizontal="center" vertical="center"/>
    </xf>
    <xf numFmtId="0" fontId="0" fillId="0" borderId="10" xfId="0" applyFont="1" applyBorder="1" applyAlignment="1" applyProtection="1">
      <alignment horizontal="center" vertical="center"/>
    </xf>
    <xf numFmtId="49" fontId="15" fillId="0" borderId="1" xfId="0" applyNumberFormat="1" applyFont="1" applyBorder="1" applyAlignment="1" applyProtection="1">
      <alignment horizontal="justify" vertical="center" wrapText="1"/>
    </xf>
    <xf numFmtId="0" fontId="0" fillId="0" borderId="1" xfId="0" applyFont="1" applyBorder="1" applyAlignment="1" applyProtection="1">
      <alignment horizontal="center" vertical="center"/>
      <protection locked="0"/>
    </xf>
    <xf numFmtId="2" fontId="0" fillId="0" borderId="1" xfId="0" applyNumberFormat="1" applyFont="1" applyBorder="1" applyAlignment="1" applyProtection="1">
      <alignment horizontal="center" vertical="center"/>
    </xf>
    <xf numFmtId="9" fontId="0" fillId="0" borderId="18" xfId="1" applyNumberFormat="1" applyFont="1" applyBorder="1" applyAlignment="1" applyProtection="1">
      <alignment horizontal="center" vertical="center"/>
    </xf>
    <xf numFmtId="49" fontId="9" fillId="2" borderId="1" xfId="0" applyNumberFormat="1" applyFont="1" applyFill="1" applyBorder="1" applyAlignment="1" applyProtection="1">
      <alignment horizontal="justify" vertical="center" wrapText="1"/>
    </xf>
    <xf numFmtId="49" fontId="15" fillId="2" borderId="1" xfId="0" applyNumberFormat="1" applyFont="1" applyFill="1" applyBorder="1" applyAlignment="1" applyProtection="1">
      <alignment horizontal="justify" vertical="center" wrapText="1"/>
    </xf>
    <xf numFmtId="0" fontId="0" fillId="0" borderId="1" xfId="0" applyFont="1" applyBorder="1" applyAlignment="1" applyProtection="1">
      <alignment horizontal="center" vertical="center"/>
    </xf>
    <xf numFmtId="9" fontId="0" fillId="0" borderId="18" xfId="1" applyFont="1" applyBorder="1" applyAlignment="1" applyProtection="1">
      <alignment horizontal="center" vertical="center"/>
    </xf>
    <xf numFmtId="0" fontId="0" fillId="4" borderId="10" xfId="0" applyFont="1" applyFill="1" applyBorder="1" applyAlignment="1" applyProtection="1">
      <alignment horizontal="center" vertical="center"/>
    </xf>
    <xf numFmtId="49" fontId="16" fillId="4" borderId="1" xfId="0" applyNumberFormat="1" applyFont="1" applyFill="1" applyBorder="1" applyAlignment="1" applyProtection="1">
      <alignment horizontal="justify" vertical="center" wrapText="1"/>
    </xf>
    <xf numFmtId="164" fontId="8" fillId="4" borderId="1" xfId="0" applyNumberFormat="1" applyFont="1" applyFill="1" applyBorder="1" applyAlignment="1" applyProtection="1">
      <alignment horizontal="center" vertical="center"/>
    </xf>
    <xf numFmtId="2" fontId="8" fillId="4" borderId="1" xfId="0" applyNumberFormat="1" applyFont="1" applyFill="1" applyBorder="1" applyAlignment="1" applyProtection="1">
      <alignment horizontal="center" vertical="center"/>
    </xf>
    <xf numFmtId="9" fontId="8" fillId="4" borderId="18" xfId="1"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0" fillId="0" borderId="18" xfId="0" applyFont="1" applyBorder="1" applyAlignment="1" applyProtection="1">
      <alignment horizontal="center" vertical="center"/>
    </xf>
    <xf numFmtId="0" fontId="0" fillId="4" borderId="1" xfId="0" applyFont="1" applyFill="1" applyBorder="1" applyAlignment="1" applyProtection="1">
      <alignment horizontal="center" vertical="center"/>
    </xf>
    <xf numFmtId="0" fontId="0" fillId="4" borderId="18" xfId="0" applyFont="1" applyFill="1" applyBorder="1" applyAlignment="1" applyProtection="1">
      <alignment horizontal="center" vertical="center"/>
    </xf>
    <xf numFmtId="49" fontId="16" fillId="6" borderId="1" xfId="0" applyNumberFormat="1" applyFont="1" applyFill="1" applyBorder="1" applyAlignment="1" applyProtection="1">
      <alignment horizontal="justify" vertical="center" wrapText="1"/>
    </xf>
    <xf numFmtId="0" fontId="9" fillId="0" borderId="10" xfId="0" applyFont="1" applyBorder="1" applyAlignment="1" applyProtection="1">
      <alignment horizontal="center" vertical="center"/>
    </xf>
    <xf numFmtId="0" fontId="0" fillId="2" borderId="1" xfId="0" applyFont="1" applyFill="1" applyBorder="1" applyAlignment="1" applyProtection="1">
      <alignment horizontal="center" vertical="center"/>
      <protection locked="0"/>
    </xf>
    <xf numFmtId="2" fontId="0" fillId="2" borderId="1" xfId="0" applyNumberFormat="1" applyFont="1" applyFill="1" applyBorder="1" applyAlignment="1" applyProtection="1">
      <alignment horizontal="center" vertical="center"/>
    </xf>
    <xf numFmtId="0" fontId="15" fillId="0" borderId="1" xfId="0" applyFont="1" applyBorder="1" applyAlignment="1" applyProtection="1">
      <alignment horizontal="justify" vertical="center" wrapText="1"/>
    </xf>
    <xf numFmtId="0" fontId="15" fillId="2" borderId="1" xfId="0" applyFont="1" applyFill="1" applyBorder="1" applyAlignment="1" applyProtection="1">
      <alignment horizontal="justify" vertical="center"/>
    </xf>
    <xf numFmtId="0" fontId="15" fillId="0" borderId="1" xfId="0" applyFont="1" applyBorder="1" applyAlignment="1" applyProtection="1">
      <alignment horizontal="justify" vertical="center"/>
    </xf>
    <xf numFmtId="0" fontId="0" fillId="0" borderId="1" xfId="0" applyFont="1" applyBorder="1" applyAlignment="1" applyProtection="1">
      <alignment horizontal="justify" vertical="center"/>
    </xf>
    <xf numFmtId="0" fontId="0" fillId="2" borderId="1" xfId="0" applyFont="1" applyFill="1" applyBorder="1" applyAlignment="1" applyProtection="1">
      <alignment horizontal="justify" vertical="center"/>
    </xf>
    <xf numFmtId="0" fontId="15" fillId="2" borderId="1" xfId="0" applyFont="1" applyFill="1" applyBorder="1" applyAlignment="1" applyProtection="1">
      <alignment horizontal="justify" vertical="center" wrapText="1"/>
    </xf>
    <xf numFmtId="0" fontId="0" fillId="6" borderId="1" xfId="0" applyFont="1" applyFill="1" applyBorder="1" applyAlignment="1" applyProtection="1">
      <alignment horizontal="justify" vertical="center"/>
    </xf>
    <xf numFmtId="0" fontId="0" fillId="6" borderId="1" xfId="0" applyFont="1" applyFill="1" applyBorder="1" applyAlignment="1" applyProtection="1">
      <alignment horizontal="center" vertical="center"/>
    </xf>
    <xf numFmtId="0" fontId="0" fillId="6" borderId="18" xfId="0" applyFont="1" applyFill="1" applyBorder="1" applyAlignment="1" applyProtection="1">
      <alignment horizontal="center" vertical="center"/>
    </xf>
    <xf numFmtId="0" fontId="8" fillId="0" borderId="10" xfId="0" applyFont="1" applyBorder="1" applyAlignment="1" applyProtection="1">
      <alignment horizontal="center" vertical="center"/>
    </xf>
    <xf numFmtId="0" fontId="7" fillId="0" borderId="1" xfId="0" applyFont="1" applyBorder="1" applyAlignment="1" applyProtection="1">
      <alignment horizontal="justify" vertical="center"/>
    </xf>
    <xf numFmtId="0" fontId="10" fillId="6" borderId="10" xfId="0" applyFont="1" applyFill="1" applyBorder="1" applyAlignment="1" applyProtection="1">
      <alignment horizontal="center" vertical="center"/>
    </xf>
    <xf numFmtId="0" fontId="10" fillId="6" borderId="1" xfId="0" applyFont="1" applyFill="1" applyBorder="1" applyAlignment="1" applyProtection="1">
      <alignment horizontal="justify" vertical="center"/>
    </xf>
    <xf numFmtId="0" fontId="9" fillId="0" borderId="1" xfId="0" applyFont="1" applyBorder="1" applyAlignment="1" applyProtection="1">
      <alignment horizontal="justify" vertical="center"/>
    </xf>
    <xf numFmtId="0" fontId="9" fillId="0" borderId="1" xfId="0" applyFont="1" applyBorder="1" applyAlignment="1" applyProtection="1">
      <alignment horizontal="justify" vertical="center" wrapText="1"/>
    </xf>
    <xf numFmtId="0" fontId="16" fillId="4" borderId="1" xfId="0" applyFont="1" applyFill="1" applyBorder="1" applyAlignment="1" applyProtection="1">
      <alignment horizontal="justify" vertical="center"/>
    </xf>
    <xf numFmtId="0" fontId="10" fillId="4" borderId="1" xfId="0" applyFont="1" applyFill="1" applyBorder="1" applyAlignment="1" applyProtection="1">
      <alignment horizontal="justify" vertical="center"/>
    </xf>
    <xf numFmtId="0" fontId="16" fillId="6" borderId="1" xfId="0" applyFont="1" applyFill="1" applyBorder="1" applyAlignment="1" applyProtection="1">
      <alignment horizontal="justify" vertical="center"/>
    </xf>
    <xf numFmtId="0" fontId="9" fillId="2" borderId="1" xfId="0" applyFont="1" applyFill="1" applyBorder="1" applyAlignment="1" applyProtection="1">
      <alignment horizontal="justify" vertical="center"/>
    </xf>
    <xf numFmtId="0" fontId="0" fillId="3" borderId="10" xfId="0" applyFont="1" applyFill="1" applyBorder="1" applyAlignment="1" applyProtection="1">
      <alignment horizontal="center" vertical="center"/>
    </xf>
    <xf numFmtId="0" fontId="16" fillId="3" borderId="1" xfId="0" applyFont="1" applyFill="1" applyBorder="1" applyAlignment="1" applyProtection="1">
      <alignment horizontal="justify" vertical="center"/>
    </xf>
    <xf numFmtId="0" fontId="8" fillId="3" borderId="1"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2" fontId="8" fillId="3" borderId="1" xfId="0" applyNumberFormat="1" applyFont="1" applyFill="1" applyBorder="1" applyAlignment="1" applyProtection="1">
      <alignment horizontal="center" vertical="center"/>
    </xf>
    <xf numFmtId="9" fontId="8" fillId="3" borderId="18" xfId="1" applyFont="1" applyFill="1" applyBorder="1" applyAlignment="1" applyProtection="1">
      <alignment horizontal="center" vertical="center"/>
    </xf>
    <xf numFmtId="0" fontId="16" fillId="0" borderId="1" xfId="0" applyFont="1" applyBorder="1" applyAlignment="1" applyProtection="1">
      <alignment horizontal="justify" vertical="center"/>
    </xf>
    <xf numFmtId="0" fontId="9" fillId="6" borderId="1" xfId="0" applyFont="1" applyFill="1" applyBorder="1" applyAlignment="1" applyProtection="1">
      <alignment horizontal="justify" vertical="center"/>
    </xf>
    <xf numFmtId="0" fontId="0" fillId="0" borderId="10" xfId="0" applyFont="1" applyFill="1" applyBorder="1" applyAlignment="1" applyProtection="1">
      <alignment horizontal="center" vertical="center"/>
    </xf>
    <xf numFmtId="0" fontId="0" fillId="0" borderId="1" xfId="0" applyFont="1" applyFill="1" applyBorder="1" applyAlignment="1" applyProtection="1">
      <alignment horizontal="justify" vertical="center"/>
    </xf>
    <xf numFmtId="9" fontId="0" fillId="0" borderId="18" xfId="1" applyFont="1" applyFill="1" applyBorder="1" applyAlignment="1" applyProtection="1">
      <alignment horizontal="center" vertical="center"/>
    </xf>
    <xf numFmtId="0" fontId="0" fillId="0" borderId="1" xfId="0" applyFont="1" applyFill="1" applyBorder="1" applyAlignment="1" applyProtection="1">
      <alignment horizontal="justify" vertical="center" wrapText="1"/>
    </xf>
    <xf numFmtId="0" fontId="16" fillId="4" borderId="1" xfId="0" applyFont="1" applyFill="1" applyBorder="1" applyAlignment="1" applyProtection="1">
      <alignment horizontal="justify" vertical="center" wrapText="1"/>
    </xf>
    <xf numFmtId="9" fontId="8" fillId="4" borderId="18" xfId="0" applyNumberFormat="1"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7" fillId="0" borderId="1" xfId="0" applyFont="1" applyFill="1" applyBorder="1" applyAlignment="1" applyProtection="1">
      <alignment horizontal="justify" vertical="center"/>
    </xf>
    <xf numFmtId="0" fontId="0" fillId="0" borderId="1"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1" xfId="0" applyFont="1" applyBorder="1" applyAlignment="1" applyProtection="1">
      <alignment horizontal="justify" vertical="center" wrapText="1"/>
    </xf>
    <xf numFmtId="0" fontId="16" fillId="0" borderId="1" xfId="0" applyFont="1" applyBorder="1" applyAlignment="1" applyProtection="1">
      <alignment horizontal="justify" vertical="center" wrapText="1"/>
    </xf>
    <xf numFmtId="0" fontId="0" fillId="2" borderId="1" xfId="0" applyFont="1" applyFill="1" applyBorder="1" applyAlignment="1" applyProtection="1">
      <alignment horizontal="justify" vertical="center" wrapText="1"/>
    </xf>
    <xf numFmtId="0" fontId="0" fillId="2" borderId="10" xfId="0" applyFont="1" applyFill="1" applyBorder="1" applyAlignment="1" applyProtection="1">
      <alignment horizontal="center" vertical="center"/>
    </xf>
    <xf numFmtId="9" fontId="0" fillId="2" borderId="18" xfId="1"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8" fillId="4" borderId="1" xfId="0" applyFont="1" applyFill="1" applyBorder="1" applyAlignment="1" applyProtection="1">
      <alignment horizontal="justify" vertical="center" wrapText="1"/>
    </xf>
    <xf numFmtId="0" fontId="8" fillId="6" borderId="1" xfId="0" applyFont="1" applyFill="1" applyBorder="1" applyAlignment="1" applyProtection="1">
      <alignment horizontal="justify" vertical="center" wrapText="1"/>
    </xf>
    <xf numFmtId="0" fontId="8" fillId="0" borderId="1" xfId="0" applyFont="1" applyBorder="1" applyAlignment="1" applyProtection="1">
      <alignment horizontal="justify" vertical="center" wrapText="1"/>
    </xf>
    <xf numFmtId="0" fontId="8" fillId="3" borderId="1" xfId="0" applyFont="1" applyFill="1" applyBorder="1" applyAlignment="1" applyProtection="1">
      <alignment horizontal="justify" vertical="center" wrapText="1"/>
    </xf>
    <xf numFmtId="0" fontId="0" fillId="3" borderId="1" xfId="0" applyFont="1" applyFill="1" applyBorder="1" applyAlignment="1" applyProtection="1">
      <alignment horizontal="center" vertical="center"/>
    </xf>
    <xf numFmtId="0" fontId="10" fillId="6" borderId="1" xfId="0" applyFont="1" applyFill="1" applyBorder="1" applyAlignment="1" applyProtection="1">
      <alignment horizontal="justify" vertical="center" wrapText="1"/>
    </xf>
    <xf numFmtId="0" fontId="10" fillId="4" borderId="10" xfId="0" applyFont="1" applyFill="1" applyBorder="1" applyAlignment="1" applyProtection="1">
      <alignment horizontal="center" vertical="center"/>
    </xf>
    <xf numFmtId="0" fontId="10" fillId="4" borderId="1" xfId="0" applyFont="1" applyFill="1" applyBorder="1" applyAlignment="1" applyProtection="1">
      <alignment horizontal="justify" vertical="center" wrapText="1"/>
    </xf>
    <xf numFmtId="0" fontId="10" fillId="2" borderId="1" xfId="0" applyFont="1" applyFill="1" applyBorder="1" applyAlignment="1" applyProtection="1">
      <alignment horizontal="justify" vertical="center" wrapText="1"/>
    </xf>
    <xf numFmtId="0" fontId="8" fillId="2" borderId="1"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10" fillId="0" borderId="1" xfId="0" applyFont="1" applyBorder="1" applyAlignment="1" applyProtection="1">
      <alignment horizontal="justify" vertical="center" wrapText="1"/>
    </xf>
    <xf numFmtId="49" fontId="16" fillId="0" borderId="1" xfId="0" applyNumberFormat="1" applyFont="1" applyBorder="1" applyAlignment="1" applyProtection="1">
      <alignment horizontal="justify" vertical="center" wrapText="1"/>
    </xf>
    <xf numFmtId="49" fontId="16" fillId="3" borderId="1" xfId="0" applyNumberFormat="1" applyFont="1" applyFill="1" applyBorder="1" applyAlignment="1" applyProtection="1">
      <alignment horizontal="justify" vertical="center" wrapText="1"/>
    </xf>
    <xf numFmtId="1" fontId="8" fillId="3" borderId="1" xfId="0" applyNumberFormat="1" applyFont="1" applyFill="1" applyBorder="1" applyAlignment="1" applyProtection="1">
      <alignment horizontal="center" vertical="center"/>
    </xf>
    <xf numFmtId="0" fontId="8" fillId="4" borderId="10" xfId="0" applyFont="1" applyFill="1" applyBorder="1" applyAlignment="1" applyProtection="1">
      <alignment horizontal="left" vertical="center"/>
    </xf>
    <xf numFmtId="0" fontId="0" fillId="0" borderId="10" xfId="0" applyFont="1" applyBorder="1" applyAlignment="1">
      <alignment horizontal="center" vertical="center"/>
    </xf>
    <xf numFmtId="0" fontId="15" fillId="0" borderId="1" xfId="0" applyFont="1" applyBorder="1" applyAlignment="1">
      <alignment horizontal="justify" vertical="center" wrapText="1"/>
    </xf>
    <xf numFmtId="0" fontId="0" fillId="2" borderId="10" xfId="0" applyFont="1" applyFill="1" applyBorder="1" applyAlignment="1">
      <alignment horizontal="center" vertical="center"/>
    </xf>
    <xf numFmtId="0" fontId="15" fillId="2" borderId="1" xfId="0" applyFont="1" applyFill="1" applyBorder="1" applyAlignment="1">
      <alignment horizontal="justify" vertical="center" wrapText="1"/>
    </xf>
    <xf numFmtId="2" fontId="0" fillId="0" borderId="18" xfId="0" applyNumberFormat="1" applyFont="1" applyBorder="1" applyAlignment="1" applyProtection="1">
      <alignment horizontal="center" vertical="center"/>
    </xf>
    <xf numFmtId="0" fontId="0" fillId="0" borderId="29" xfId="0" applyFont="1" applyFill="1" applyBorder="1" applyAlignment="1" applyProtection="1">
      <alignment horizontal="center" vertical="center"/>
    </xf>
    <xf numFmtId="49" fontId="16" fillId="0" borderId="30" xfId="0" applyNumberFormat="1" applyFont="1" applyFill="1" applyBorder="1" applyAlignment="1" applyProtection="1">
      <alignment horizontal="justify" vertical="center" wrapText="1"/>
    </xf>
    <xf numFmtId="0" fontId="8" fillId="0" borderId="30" xfId="0" applyFont="1" applyFill="1" applyBorder="1" applyAlignment="1" applyProtection="1">
      <alignment horizontal="center" vertical="center"/>
    </xf>
    <xf numFmtId="2" fontId="8" fillId="0" borderId="30" xfId="0" applyNumberFormat="1"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8" fillId="4" borderId="39" xfId="0" applyFont="1" applyFill="1" applyBorder="1" applyAlignment="1" applyProtection="1">
      <alignment horizontal="left" vertical="center"/>
    </xf>
    <xf numFmtId="0" fontId="8" fillId="4" borderId="40" xfId="0" applyFont="1" applyFill="1" applyBorder="1" applyAlignment="1" applyProtection="1">
      <alignment horizontal="justify" vertical="center"/>
    </xf>
    <xf numFmtId="0" fontId="0" fillId="4" borderId="40" xfId="0" applyFont="1" applyFill="1" applyBorder="1" applyAlignment="1" applyProtection="1">
      <alignment horizontal="center" vertical="center"/>
    </xf>
    <xf numFmtId="0" fontId="0" fillId="4" borderId="41" xfId="0" applyFont="1" applyFill="1" applyBorder="1" applyAlignment="1" applyProtection="1">
      <alignment horizontal="center" vertical="center"/>
    </xf>
    <xf numFmtId="0" fontId="0" fillId="0" borderId="14" xfId="0" applyFont="1" applyBorder="1" applyAlignment="1" applyProtection="1">
      <alignment vertical="center"/>
    </xf>
    <xf numFmtId="0" fontId="0" fillId="0" borderId="0" xfId="0" applyFont="1" applyBorder="1" applyAlignment="1" applyProtection="1">
      <alignment horizontal="justify" vertical="center"/>
    </xf>
    <xf numFmtId="0" fontId="0" fillId="0" borderId="0" xfId="0" applyFont="1" applyBorder="1" applyAlignment="1" applyProtection="1">
      <alignment horizontal="center" vertical="center"/>
    </xf>
    <xf numFmtId="0" fontId="0" fillId="0" borderId="23" xfId="0" applyFont="1" applyBorder="1" applyAlignment="1" applyProtection="1">
      <alignment horizontal="center" vertical="center"/>
    </xf>
    <xf numFmtId="0" fontId="0" fillId="0" borderId="14" xfId="0" applyFont="1" applyFill="1" applyBorder="1" applyAlignment="1" applyProtection="1">
      <alignment horizontal="center" vertical="center"/>
    </xf>
    <xf numFmtId="0" fontId="16" fillId="0" borderId="0" xfId="0" applyFont="1" applyFill="1" applyBorder="1" applyAlignment="1" applyProtection="1">
      <alignment horizontal="justify" vertical="center" wrapText="1"/>
    </xf>
    <xf numFmtId="0" fontId="8" fillId="0" borderId="0" xfId="0" applyFont="1" applyFill="1" applyBorder="1" applyAlignment="1" applyProtection="1">
      <alignment horizontal="center" vertical="center"/>
    </xf>
    <xf numFmtId="2" fontId="8" fillId="0" borderId="0" xfId="0" applyNumberFormat="1" applyFont="1" applyFill="1" applyBorder="1" applyAlignment="1" applyProtection="1">
      <alignment horizontal="center" vertical="center"/>
    </xf>
    <xf numFmtId="2" fontId="0" fillId="0" borderId="23" xfId="0" applyNumberFormat="1" applyFont="1" applyFill="1" applyBorder="1" applyAlignment="1" applyProtection="1">
      <alignment horizontal="center" vertical="center"/>
    </xf>
    <xf numFmtId="9" fontId="10" fillId="4" borderId="18" xfId="1" applyFont="1" applyFill="1" applyBorder="1" applyAlignment="1" applyProtection="1">
      <alignment horizontal="center" vertical="center"/>
    </xf>
    <xf numFmtId="0" fontId="0" fillId="0" borderId="14" xfId="0" applyFont="1" applyBorder="1" applyAlignment="1">
      <alignment vertical="center"/>
    </xf>
    <xf numFmtId="49" fontId="0" fillId="0" borderId="0" xfId="0" applyNumberFormat="1" applyFont="1" applyBorder="1" applyAlignment="1" applyProtection="1">
      <alignment horizontal="justify" vertical="center"/>
    </xf>
    <xf numFmtId="0" fontId="0" fillId="0" borderId="14" xfId="0" applyFont="1" applyBorder="1" applyAlignment="1" applyProtection="1">
      <alignment horizontal="center" vertical="center"/>
    </xf>
    <xf numFmtId="0" fontId="0" fillId="3" borderId="15" xfId="0" applyFont="1" applyFill="1" applyBorder="1" applyAlignment="1" applyProtection="1">
      <alignment horizontal="center" vertical="center"/>
    </xf>
    <xf numFmtId="49" fontId="16" fillId="3" borderId="24" xfId="0" applyNumberFormat="1" applyFont="1" applyFill="1" applyBorder="1" applyAlignment="1" applyProtection="1">
      <alignment horizontal="justify" vertical="center" wrapText="1"/>
    </xf>
    <xf numFmtId="0" fontId="8" fillId="3" borderId="24" xfId="0" applyFont="1" applyFill="1" applyBorder="1" applyAlignment="1" applyProtection="1">
      <alignment horizontal="center" vertical="center"/>
    </xf>
    <xf numFmtId="2" fontId="8" fillId="3" borderId="24" xfId="0" applyNumberFormat="1" applyFont="1" applyFill="1" applyBorder="1" applyAlignment="1" applyProtection="1">
      <alignment horizontal="center" vertical="center"/>
    </xf>
    <xf numFmtId="9" fontId="8" fillId="3" borderId="20" xfId="1" applyFont="1" applyFill="1" applyBorder="1" applyAlignment="1" applyProtection="1">
      <alignment horizontal="center" vertical="center"/>
    </xf>
    <xf numFmtId="0" fontId="0" fillId="0" borderId="0" xfId="0" applyFont="1" applyAlignment="1">
      <alignment vertical="center"/>
    </xf>
    <xf numFmtId="0" fontId="9" fillId="0" borderId="0" xfId="0" applyFont="1" applyAlignment="1">
      <alignment horizontal="center"/>
    </xf>
    <xf numFmtId="0" fontId="9" fillId="0" borderId="0" xfId="0" applyFont="1"/>
    <xf numFmtId="0" fontId="0" fillId="0" borderId="0" xfId="0" applyBorder="1" applyAlignment="1">
      <alignment horizontal="justify" vertical="center" wrapText="1"/>
    </xf>
    <xf numFmtId="0" fontId="8" fillId="5" borderId="9" xfId="0" applyFont="1" applyFill="1" applyBorder="1" applyAlignment="1">
      <alignment horizontal="justify" vertical="center" wrapText="1"/>
    </xf>
    <xf numFmtId="0" fontId="0" fillId="0" borderId="1" xfId="0" applyFont="1" applyFill="1" applyBorder="1" applyAlignment="1" applyProtection="1">
      <alignment horizontal="center" vertical="center"/>
      <protection locked="0"/>
    </xf>
    <xf numFmtId="0" fontId="20" fillId="0" borderId="0" xfId="0" applyFont="1" applyAlignment="1" applyProtection="1">
      <alignment vertical="center"/>
    </xf>
    <xf numFmtId="0" fontId="21" fillId="0" borderId="0" xfId="0" applyFont="1"/>
    <xf numFmtId="0" fontId="22" fillId="0" borderId="0" xfId="0" applyFont="1" applyAlignment="1" applyProtection="1">
      <alignment horizontal="center" vertical="center"/>
    </xf>
    <xf numFmtId="0" fontId="21" fillId="0" borderId="0" xfId="0" applyFont="1" applyAlignment="1" applyProtection="1">
      <alignment horizontal="center" vertical="center"/>
    </xf>
    <xf numFmtId="0" fontId="23" fillId="0" borderId="0" xfId="0" applyFont="1"/>
    <xf numFmtId="0" fontId="22" fillId="0" borderId="0" xfId="0" applyFont="1"/>
    <xf numFmtId="0" fontId="24" fillId="0" borderId="0" xfId="0" applyFont="1" applyAlignment="1">
      <alignment horizontal="center"/>
    </xf>
    <xf numFmtId="0" fontId="24" fillId="0" borderId="0" xfId="0" applyFont="1"/>
    <xf numFmtId="0" fontId="26" fillId="0" borderId="0" xfId="0" applyFont="1"/>
    <xf numFmtId="0" fontId="12" fillId="0" borderId="0" xfId="0" applyFont="1" applyAlignment="1" applyProtection="1">
      <alignment horizontal="center" vertical="center"/>
    </xf>
    <xf numFmtId="0" fontId="12" fillId="0" borderId="0" xfId="0" applyFont="1" applyAlignment="1" applyProtection="1">
      <alignment vertical="center"/>
    </xf>
    <xf numFmtId="0" fontId="28" fillId="0" borderId="0" xfId="0" applyFont="1" applyAlignment="1" applyProtection="1">
      <alignment vertical="center" wrapText="1"/>
    </xf>
    <xf numFmtId="0" fontId="12" fillId="0" borderId="0" xfId="0" applyFont="1" applyAlignment="1" applyProtection="1">
      <alignment vertical="center" wrapText="1"/>
    </xf>
    <xf numFmtId="0" fontId="12" fillId="0" borderId="53" xfId="0" applyFont="1" applyBorder="1" applyAlignment="1" applyProtection="1">
      <alignment vertical="center"/>
    </xf>
    <xf numFmtId="0" fontId="12" fillId="0" borderId="53"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2" fontId="12" fillId="0" borderId="51" xfId="0" applyNumberFormat="1" applyFont="1" applyBorder="1" applyAlignment="1" applyProtection="1">
      <alignment horizontal="center" vertical="center"/>
    </xf>
    <xf numFmtId="0" fontId="12" fillId="0" borderId="17" xfId="0" applyFont="1" applyBorder="1" applyAlignment="1" applyProtection="1">
      <alignment horizontal="center" vertical="center"/>
      <protection locked="0"/>
    </xf>
    <xf numFmtId="0" fontId="12" fillId="0" borderId="10" xfId="0" applyFont="1" applyBorder="1" applyAlignment="1" applyProtection="1">
      <alignment vertical="center"/>
    </xf>
    <xf numFmtId="0" fontId="12" fillId="0" borderId="18" xfId="0" applyFont="1" applyBorder="1" applyAlignment="1" applyProtection="1">
      <alignment vertical="center" wrapText="1"/>
    </xf>
    <xf numFmtId="0" fontId="12" fillId="0" borderId="10"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2" fontId="12" fillId="0" borderId="18" xfId="0" applyNumberFormat="1" applyFont="1" applyBorder="1" applyAlignment="1" applyProtection="1">
      <alignment horizontal="center" vertical="center"/>
    </xf>
    <xf numFmtId="0" fontId="12" fillId="0" borderId="37" xfId="0" applyFont="1" applyBorder="1" applyAlignment="1" applyProtection="1">
      <alignment horizontal="center" vertical="center"/>
      <protection locked="0"/>
    </xf>
    <xf numFmtId="2" fontId="12" fillId="0" borderId="12" xfId="0" applyNumberFormat="1" applyFont="1" applyBorder="1" applyAlignment="1" applyProtection="1">
      <alignment horizontal="center" vertical="center"/>
    </xf>
    <xf numFmtId="0" fontId="12" fillId="0" borderId="15" xfId="0" applyFont="1" applyBorder="1" applyAlignment="1" applyProtection="1">
      <alignment vertical="center"/>
    </xf>
    <xf numFmtId="0" fontId="12" fillId="0" borderId="20" xfId="0" applyFont="1" applyBorder="1" applyAlignment="1" applyProtection="1">
      <alignment vertical="center" wrapText="1"/>
    </xf>
    <xf numFmtId="0" fontId="12" fillId="0" borderId="15"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2" fontId="12" fillId="0" borderId="20" xfId="0" applyNumberFormat="1" applyFont="1" applyBorder="1" applyAlignment="1" applyProtection="1">
      <alignment horizontal="center" vertical="center"/>
    </xf>
    <xf numFmtId="2" fontId="12" fillId="0" borderId="19" xfId="0" applyNumberFormat="1" applyFont="1" applyBorder="1" applyAlignment="1" applyProtection="1">
      <alignment horizontal="center" vertical="center"/>
    </xf>
    <xf numFmtId="0" fontId="12" fillId="0" borderId="16" xfId="0" applyFont="1" applyBorder="1" applyAlignment="1" applyProtection="1">
      <alignment horizontal="center" vertical="center"/>
      <protection locked="0"/>
    </xf>
    <xf numFmtId="0" fontId="12" fillId="0" borderId="35" xfId="0" applyFont="1" applyBorder="1" applyAlignment="1" applyProtection="1">
      <alignment horizontal="center" vertical="center"/>
    </xf>
    <xf numFmtId="2" fontId="12" fillId="0" borderId="45" xfId="0" applyNumberFormat="1" applyFont="1" applyBorder="1" applyAlignment="1" applyProtection="1">
      <alignment horizontal="center" vertical="center"/>
    </xf>
    <xf numFmtId="2" fontId="12" fillId="0" borderId="42" xfId="0" applyNumberFormat="1" applyFont="1" applyBorder="1" applyAlignment="1" applyProtection="1">
      <alignment horizontal="center" vertical="center"/>
    </xf>
    <xf numFmtId="2" fontId="12" fillId="0" borderId="46" xfId="0" applyNumberFormat="1" applyFont="1" applyBorder="1" applyAlignment="1" applyProtection="1">
      <alignment horizontal="center" vertical="center"/>
    </xf>
    <xf numFmtId="2" fontId="12" fillId="0" borderId="67" xfId="0" applyNumberFormat="1" applyFont="1" applyBorder="1" applyAlignment="1" applyProtection="1">
      <alignment horizontal="center" vertical="center"/>
    </xf>
    <xf numFmtId="1" fontId="12" fillId="0" borderId="0" xfId="0" applyNumberFormat="1" applyFont="1" applyAlignment="1" applyProtection="1">
      <alignment horizontal="center" vertical="center"/>
    </xf>
    <xf numFmtId="0" fontId="12" fillId="0" borderId="3" xfId="0" applyFont="1" applyBorder="1" applyAlignment="1" applyProtection="1">
      <alignment vertical="center"/>
    </xf>
    <xf numFmtId="0" fontId="12" fillId="0" borderId="43" xfId="0" applyFont="1" applyFill="1" applyBorder="1" applyAlignment="1" applyProtection="1">
      <alignment vertical="center" wrapText="1"/>
    </xf>
    <xf numFmtId="0" fontId="27" fillId="7" borderId="15" xfId="0" applyFont="1" applyFill="1" applyBorder="1" applyAlignment="1" applyProtection="1">
      <alignment horizontal="center" vertical="center"/>
    </xf>
    <xf numFmtId="0" fontId="27" fillId="7" borderId="24" xfId="0" applyFont="1" applyFill="1" applyBorder="1" applyAlignment="1" applyProtection="1">
      <alignment horizontal="center" vertical="center"/>
    </xf>
    <xf numFmtId="0" fontId="27" fillId="7" borderId="20" xfId="0" applyFont="1" applyFill="1" applyBorder="1" applyAlignment="1" applyProtection="1">
      <alignment horizontal="center" vertical="center"/>
    </xf>
    <xf numFmtId="0" fontId="12" fillId="0" borderId="70"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2" fontId="12" fillId="0" borderId="57" xfId="0" applyNumberFormat="1" applyFont="1" applyBorder="1" applyAlignment="1" applyProtection="1">
      <alignment horizontal="center" vertical="center"/>
    </xf>
    <xf numFmtId="2" fontId="12" fillId="0" borderId="21" xfId="0" applyNumberFormat="1" applyFont="1" applyBorder="1" applyAlignment="1" applyProtection="1">
      <alignment horizontal="center" vertical="center"/>
    </xf>
    <xf numFmtId="0" fontId="12" fillId="0" borderId="48" xfId="0" applyFont="1" applyBorder="1" applyAlignment="1" applyProtection="1">
      <alignment horizontal="center" vertical="center"/>
      <protection locked="0"/>
    </xf>
    <xf numFmtId="2" fontId="12" fillId="0" borderId="11" xfId="0" applyNumberFormat="1" applyFont="1" applyBorder="1" applyAlignment="1" applyProtection="1">
      <alignment horizontal="center" vertical="center"/>
    </xf>
    <xf numFmtId="0" fontId="12" fillId="0" borderId="28"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44" xfId="0" applyFont="1" applyFill="1" applyBorder="1" applyAlignment="1" applyProtection="1">
      <alignment horizontal="left" vertical="center" wrapText="1"/>
    </xf>
    <xf numFmtId="0" fontId="12" fillId="0" borderId="29" xfId="0" applyFont="1" applyBorder="1" applyAlignment="1" applyProtection="1">
      <alignment vertical="center"/>
    </xf>
    <xf numFmtId="0" fontId="12" fillId="0" borderId="29"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2" fontId="12" fillId="0" borderId="58" xfId="0" applyNumberFormat="1" applyFont="1" applyBorder="1" applyAlignment="1" applyProtection="1">
      <alignment horizontal="center" vertical="center"/>
    </xf>
    <xf numFmtId="2" fontId="12" fillId="0" borderId="56" xfId="0" applyNumberFormat="1" applyFont="1" applyBorder="1" applyAlignment="1" applyProtection="1">
      <alignment horizontal="center" vertical="center"/>
    </xf>
    <xf numFmtId="2" fontId="12" fillId="0" borderId="55" xfId="0" applyNumberFormat="1" applyFont="1" applyBorder="1" applyAlignment="1" applyProtection="1">
      <alignment horizontal="center" vertical="center"/>
    </xf>
    <xf numFmtId="2" fontId="12" fillId="0" borderId="54" xfId="0" applyNumberFormat="1" applyFont="1" applyBorder="1" applyAlignment="1" applyProtection="1">
      <alignment horizontal="center" vertical="center"/>
    </xf>
    <xf numFmtId="2" fontId="12" fillId="0" borderId="68" xfId="0" applyNumberFormat="1" applyFont="1" applyBorder="1" applyAlignment="1" applyProtection="1">
      <alignment horizontal="center" vertical="center"/>
    </xf>
    <xf numFmtId="0" fontId="12" fillId="0" borderId="35" xfId="0" applyFont="1" applyBorder="1" applyAlignment="1" applyProtection="1">
      <alignment vertical="center"/>
    </xf>
    <xf numFmtId="0" fontId="12" fillId="0" borderId="44" xfId="0" applyFont="1" applyFill="1" applyBorder="1" applyAlignment="1" applyProtection="1">
      <alignment vertical="center" wrapText="1"/>
    </xf>
    <xf numFmtId="1" fontId="12" fillId="0" borderId="38" xfId="0" applyNumberFormat="1" applyFont="1" applyBorder="1" applyAlignment="1" applyProtection="1">
      <alignment vertical="center"/>
    </xf>
    <xf numFmtId="1" fontId="12" fillId="0" borderId="38" xfId="0" applyNumberFormat="1" applyFont="1" applyBorder="1" applyAlignment="1" applyProtection="1">
      <alignment horizontal="center" vertical="center"/>
    </xf>
    <xf numFmtId="2" fontId="27" fillId="0" borderId="36" xfId="0" applyNumberFormat="1" applyFont="1" applyBorder="1" applyAlignment="1" applyProtection="1">
      <alignment horizontal="center" vertical="center"/>
    </xf>
    <xf numFmtId="0" fontId="12" fillId="0" borderId="2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29" fillId="0" borderId="10" xfId="0" applyFont="1" applyBorder="1" applyAlignment="1" applyProtection="1">
      <alignment vertical="center"/>
    </xf>
    <xf numFmtId="0" fontId="29" fillId="0" borderId="18" xfId="0" applyFont="1" applyBorder="1" applyAlignment="1" applyProtection="1">
      <alignment vertical="center" wrapText="1"/>
    </xf>
    <xf numFmtId="0" fontId="29" fillId="0" borderId="29" xfId="0" applyFont="1" applyBorder="1" applyAlignment="1" applyProtection="1">
      <alignment vertical="center"/>
    </xf>
    <xf numFmtId="0" fontId="12" fillId="0" borderId="62" xfId="0" applyFont="1" applyBorder="1" applyAlignment="1" applyProtection="1">
      <alignment horizontal="center" vertical="center"/>
      <protection locked="0"/>
    </xf>
    <xf numFmtId="0" fontId="12" fillId="0" borderId="56" xfId="0" applyFont="1" applyBorder="1" applyAlignment="1" applyProtection="1">
      <alignment horizontal="center" vertical="center"/>
    </xf>
    <xf numFmtId="0" fontId="28" fillId="0" borderId="0" xfId="0" applyFont="1" applyAlignment="1" applyProtection="1">
      <alignment vertical="center"/>
    </xf>
    <xf numFmtId="0" fontId="29" fillId="0" borderId="15" xfId="0" applyFont="1" applyBorder="1" applyAlignment="1" applyProtection="1">
      <alignment vertical="center"/>
    </xf>
    <xf numFmtId="0" fontId="29" fillId="0" borderId="11" xfId="0" applyFont="1" applyBorder="1" applyAlignment="1" applyProtection="1">
      <alignment vertical="center" wrapText="1"/>
    </xf>
    <xf numFmtId="0" fontId="12" fillId="0" borderId="3" xfId="0" applyFont="1" applyBorder="1" applyAlignment="1" applyProtection="1">
      <alignment horizontal="center" vertical="center"/>
    </xf>
    <xf numFmtId="0" fontId="12" fillId="0" borderId="43" xfId="0" applyFont="1" applyFill="1" applyBorder="1" applyAlignment="1" applyProtection="1">
      <alignment horizontal="left" vertical="center" wrapText="1"/>
    </xf>
    <xf numFmtId="0" fontId="29" fillId="0" borderId="0" xfId="0" applyFont="1" applyAlignment="1" applyProtection="1">
      <alignment vertical="center"/>
    </xf>
    <xf numFmtId="0" fontId="29" fillId="0" borderId="0" xfId="0" applyFont="1" applyAlignment="1" applyProtection="1">
      <alignment vertical="center" wrapText="1"/>
    </xf>
    <xf numFmtId="0" fontId="12" fillId="0" borderId="5" xfId="0" applyFont="1" applyBorder="1" applyAlignment="1" applyProtection="1">
      <alignment horizontal="center" vertical="center"/>
      <protection locked="0"/>
    </xf>
    <xf numFmtId="0" fontId="27" fillId="7" borderId="29" xfId="0" applyFont="1" applyFill="1" applyBorder="1" applyAlignment="1" applyProtection="1">
      <alignment horizontal="center" vertical="center"/>
    </xf>
    <xf numFmtId="0" fontId="27" fillId="7" borderId="30" xfId="0" applyFont="1" applyFill="1" applyBorder="1" applyAlignment="1" applyProtection="1">
      <alignment horizontal="center" vertical="center"/>
    </xf>
    <xf numFmtId="0" fontId="27" fillId="7" borderId="31" xfId="0" applyFont="1" applyFill="1" applyBorder="1" applyAlignment="1" applyProtection="1">
      <alignment horizontal="center" vertical="center"/>
    </xf>
    <xf numFmtId="0" fontId="27" fillId="7" borderId="62" xfId="0" applyFont="1" applyFill="1" applyBorder="1" applyAlignment="1" applyProtection="1">
      <alignment horizontal="center" vertical="center"/>
    </xf>
    <xf numFmtId="0" fontId="25" fillId="0" borderId="0" xfId="0" applyFont="1"/>
    <xf numFmtId="0" fontId="30" fillId="0" borderId="0" xfId="0" applyFont="1"/>
    <xf numFmtId="0" fontId="25" fillId="0" borderId="0" xfId="0" applyFont="1" applyAlignment="1" applyProtection="1">
      <alignment horizontal="center" vertical="center"/>
    </xf>
    <xf numFmtId="0" fontId="12" fillId="0" borderId="0" xfId="0" applyFont="1" applyBorder="1" applyAlignment="1" applyProtection="1">
      <alignment vertical="center"/>
    </xf>
    <xf numFmtId="0" fontId="12" fillId="0" borderId="0" xfId="0" applyFont="1" applyFill="1" applyBorder="1" applyAlignment="1" applyProtection="1">
      <alignment vertical="center" wrapText="1"/>
    </xf>
    <xf numFmtId="1" fontId="12" fillId="0" borderId="0" xfId="0" applyNumberFormat="1" applyFont="1" applyBorder="1" applyAlignment="1" applyProtection="1">
      <alignment vertical="center"/>
    </xf>
    <xf numFmtId="1" fontId="12" fillId="0" borderId="0" xfId="0" applyNumberFormat="1" applyFont="1" applyBorder="1" applyAlignment="1" applyProtection="1">
      <alignment horizontal="center" vertical="center"/>
    </xf>
    <xf numFmtId="2" fontId="27" fillId="0" borderId="0" xfId="0" applyNumberFormat="1" applyFont="1" applyBorder="1" applyAlignment="1" applyProtection="1">
      <alignment horizontal="center" vertical="center"/>
    </xf>
    <xf numFmtId="0" fontId="12" fillId="0" borderId="39" xfId="0" applyFont="1" applyBorder="1" applyAlignment="1" applyProtection="1">
      <alignment horizontal="center" vertical="center"/>
      <protection locked="0"/>
    </xf>
    <xf numFmtId="2" fontId="12" fillId="0" borderId="41" xfId="0" applyNumberFormat="1" applyFont="1" applyBorder="1" applyAlignment="1" applyProtection="1">
      <alignment horizontal="center" vertical="center"/>
    </xf>
    <xf numFmtId="0" fontId="27" fillId="7" borderId="63" xfId="0" applyFont="1" applyFill="1" applyBorder="1" applyAlignment="1" applyProtection="1">
      <alignment horizontal="center" vertical="center"/>
    </xf>
    <xf numFmtId="0" fontId="12" fillId="0" borderId="59" xfId="0" applyFont="1" applyBorder="1" applyAlignment="1" applyProtection="1">
      <alignment vertical="center" wrapText="1"/>
    </xf>
    <xf numFmtId="0" fontId="12" fillId="0" borderId="11" xfId="0" applyFont="1" applyBorder="1" applyAlignment="1" applyProtection="1">
      <alignment vertical="center" wrapText="1"/>
    </xf>
    <xf numFmtId="0" fontId="12" fillId="0" borderId="47" xfId="0" applyFont="1" applyBorder="1" applyAlignment="1" applyProtection="1">
      <alignment vertical="center" wrapText="1"/>
    </xf>
    <xf numFmtId="2" fontId="12" fillId="0" borderId="71" xfId="0" applyNumberFormat="1" applyFont="1" applyBorder="1" applyAlignment="1" applyProtection="1">
      <alignment horizontal="center" vertical="center"/>
    </xf>
    <xf numFmtId="0" fontId="12" fillId="0" borderId="72"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2" fontId="12" fillId="0" borderId="38" xfId="0" applyNumberFormat="1" applyFont="1" applyBorder="1" applyAlignment="1" applyProtection="1">
      <alignment vertical="center"/>
    </xf>
    <xf numFmtId="2" fontId="12" fillId="0" borderId="38" xfId="0" applyNumberFormat="1" applyFont="1" applyBorder="1" applyAlignment="1" applyProtection="1">
      <alignment horizontal="center" vertical="center"/>
    </xf>
    <xf numFmtId="2" fontId="12" fillId="0" borderId="5" xfId="0" applyNumberFormat="1" applyFont="1" applyBorder="1" applyAlignment="1" applyProtection="1">
      <alignment horizontal="center" vertical="center"/>
    </xf>
    <xf numFmtId="2" fontId="12" fillId="0" borderId="69" xfId="0" applyNumberFormat="1" applyFont="1" applyBorder="1" applyAlignment="1" applyProtection="1">
      <alignment horizontal="center" vertical="center"/>
    </xf>
    <xf numFmtId="2" fontId="12" fillId="0" borderId="44" xfId="0" applyNumberFormat="1" applyFont="1" applyBorder="1" applyAlignment="1" applyProtection="1">
      <alignment horizontal="center" vertical="center"/>
    </xf>
    <xf numFmtId="0" fontId="27" fillId="3" borderId="5" xfId="0" applyFont="1" applyFill="1" applyBorder="1" applyAlignment="1">
      <alignment horizontal="center" vertical="center" wrapText="1"/>
    </xf>
    <xf numFmtId="0" fontId="32" fillId="3" borderId="9"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3" fillId="0" borderId="0" xfId="0" applyFont="1"/>
    <xf numFmtId="2" fontId="27" fillId="0" borderId="7" xfId="0" applyNumberFormat="1" applyFont="1" applyBorder="1" applyAlignment="1">
      <alignment horizontal="center"/>
    </xf>
    <xf numFmtId="10" fontId="32" fillId="0" borderId="21" xfId="1" applyNumberFormat="1" applyFont="1" applyBorder="1" applyAlignment="1">
      <alignment horizontal="center" vertical="center"/>
    </xf>
    <xf numFmtId="0" fontId="12" fillId="0" borderId="32" xfId="0" applyFont="1" applyBorder="1"/>
    <xf numFmtId="2" fontId="12" fillId="2" borderId="32" xfId="0" applyNumberFormat="1" applyFont="1" applyFill="1" applyBorder="1" applyAlignment="1">
      <alignment horizontal="center"/>
    </xf>
    <xf numFmtId="10" fontId="32" fillId="0" borderId="12" xfId="1" applyNumberFormat="1" applyFont="1" applyBorder="1" applyAlignment="1">
      <alignment horizontal="center" vertical="center"/>
    </xf>
    <xf numFmtId="2" fontId="12" fillId="0" borderId="32" xfId="0" applyNumberFormat="1" applyFont="1" applyBorder="1" applyAlignment="1">
      <alignment horizontal="center"/>
    </xf>
    <xf numFmtId="0" fontId="12" fillId="0" borderId="33" xfId="0" applyFont="1" applyBorder="1"/>
    <xf numFmtId="2" fontId="12" fillId="0" borderId="33" xfId="0" applyNumberFormat="1" applyFont="1" applyBorder="1" applyAlignment="1">
      <alignment horizontal="center"/>
    </xf>
    <xf numFmtId="10" fontId="32" fillId="0" borderId="19" xfId="1" applyNumberFormat="1" applyFont="1" applyBorder="1" applyAlignment="1">
      <alignment horizontal="center" vertical="center"/>
    </xf>
    <xf numFmtId="0" fontId="27" fillId="7" borderId="34" xfId="0" applyFont="1" applyFill="1" applyBorder="1"/>
    <xf numFmtId="0" fontId="12" fillId="7" borderId="21" xfId="0" applyFont="1" applyFill="1" applyBorder="1"/>
    <xf numFmtId="2" fontId="27" fillId="7" borderId="34" xfId="0" applyNumberFormat="1" applyFont="1" applyFill="1" applyBorder="1" applyAlignment="1">
      <alignment horizontal="center"/>
    </xf>
    <xf numFmtId="10" fontId="32" fillId="7" borderId="12" xfId="1" applyNumberFormat="1" applyFont="1" applyFill="1" applyBorder="1" applyAlignment="1">
      <alignment horizontal="center" vertical="center"/>
    </xf>
    <xf numFmtId="0" fontId="12" fillId="7" borderId="12" xfId="0" applyFont="1" applyFill="1" applyBorder="1"/>
    <xf numFmtId="2" fontId="12" fillId="7" borderId="32" xfId="0" applyNumberFormat="1" applyFont="1" applyFill="1" applyBorder="1" applyAlignment="1">
      <alignment horizontal="center"/>
    </xf>
    <xf numFmtId="0" fontId="12" fillId="7" borderId="19" xfId="0" applyFont="1" applyFill="1" applyBorder="1"/>
    <xf numFmtId="2" fontId="12" fillId="7" borderId="33" xfId="0" applyNumberFormat="1" applyFont="1" applyFill="1" applyBorder="1" applyAlignment="1">
      <alignment horizontal="center"/>
    </xf>
    <xf numFmtId="10" fontId="32" fillId="7" borderId="19" xfId="1" applyNumberFormat="1" applyFont="1" applyFill="1" applyBorder="1" applyAlignment="1">
      <alignment horizontal="center" vertical="center"/>
    </xf>
    <xf numFmtId="2" fontId="27" fillId="0" borderId="34" xfId="0" applyNumberFormat="1" applyFont="1" applyBorder="1" applyAlignment="1">
      <alignment horizontal="center"/>
    </xf>
    <xf numFmtId="0" fontId="27" fillId="7" borderId="33" xfId="0" applyFont="1" applyFill="1" applyBorder="1"/>
    <xf numFmtId="0" fontId="12" fillId="7" borderId="33" xfId="0" applyFont="1" applyFill="1" applyBorder="1"/>
    <xf numFmtId="2" fontId="12" fillId="7" borderId="35" xfId="0" applyNumberFormat="1" applyFont="1" applyFill="1" applyBorder="1" applyAlignment="1">
      <alignment horizontal="center"/>
    </xf>
    <xf numFmtId="10" fontId="32" fillId="0" borderId="17" xfId="1" applyNumberFormat="1" applyFont="1" applyBorder="1" applyAlignment="1">
      <alignment horizontal="center" vertical="center"/>
    </xf>
    <xf numFmtId="0" fontId="27" fillId="0" borderId="0" xfId="0" applyFont="1" applyFill="1" applyBorder="1"/>
    <xf numFmtId="0" fontId="29" fillId="0" borderId="0" xfId="0" applyFont="1" applyAlignment="1">
      <alignment horizontal="center"/>
    </xf>
    <xf numFmtId="0" fontId="29" fillId="0" borderId="0" xfId="0" applyFont="1"/>
    <xf numFmtId="0" fontId="0" fillId="0" borderId="16" xfId="0" applyNumberFormat="1" applyBorder="1" applyAlignment="1">
      <alignment horizontal="justify" vertical="center" wrapText="1"/>
    </xf>
    <xf numFmtId="0" fontId="26" fillId="0" borderId="0" xfId="0" applyFont="1" applyAlignment="1" applyProtection="1">
      <alignment horizontal="center" vertical="center"/>
    </xf>
    <xf numFmtId="0" fontId="12" fillId="0" borderId="0" xfId="0" applyNumberFormat="1" applyFont="1" applyAlignment="1">
      <alignment horizontal="left" vertical="center"/>
    </xf>
    <xf numFmtId="0" fontId="12" fillId="0" borderId="0" xfId="0" applyNumberFormat="1" applyFont="1" applyAlignment="1">
      <alignment horizontal="center" vertical="center"/>
    </xf>
    <xf numFmtId="0" fontId="12" fillId="0" borderId="0" xfId="0" applyNumberFormat="1" applyFont="1" applyBorder="1" applyAlignment="1">
      <alignment horizontal="center" vertical="center"/>
    </xf>
    <xf numFmtId="0" fontId="29" fillId="0" borderId="18" xfId="0" applyNumberFormat="1" applyFont="1" applyBorder="1" applyAlignment="1">
      <alignment horizontal="justify" vertical="center" wrapText="1"/>
    </xf>
    <xf numFmtId="0" fontId="12" fillId="0" borderId="0" xfId="0" applyNumberFormat="1" applyFont="1" applyAlignment="1">
      <alignment horizontal="justify" vertical="center" wrapText="1"/>
    </xf>
    <xf numFmtId="0" fontId="26" fillId="0" borderId="0" xfId="0" applyFont="1" applyAlignment="1" applyProtection="1">
      <alignment horizontal="justify" vertical="center"/>
    </xf>
    <xf numFmtId="0" fontId="4" fillId="0" borderId="0" xfId="0" applyFont="1"/>
    <xf numFmtId="0" fontId="31" fillId="0" borderId="53" xfId="0" applyFont="1" applyBorder="1"/>
    <xf numFmtId="2" fontId="31" fillId="0" borderId="51" xfId="0" applyNumberFormat="1" applyFont="1" applyBorder="1" applyAlignment="1">
      <alignment horizontal="center"/>
    </xf>
    <xf numFmtId="0" fontId="31" fillId="0" borderId="15" xfId="0" applyFont="1" applyBorder="1"/>
    <xf numFmtId="0" fontId="31" fillId="0" borderId="20" xfId="0" applyFont="1" applyBorder="1" applyAlignment="1">
      <alignment horizontal="center"/>
    </xf>
    <xf numFmtId="0" fontId="26" fillId="0" borderId="0" xfId="0" applyFont="1" applyAlignment="1">
      <alignment horizontal="center"/>
    </xf>
    <xf numFmtId="0" fontId="8" fillId="0" borderId="13" xfId="0" applyFont="1" applyBorder="1" applyAlignment="1">
      <alignment horizontal="justify" vertical="center" wrapText="1"/>
    </xf>
    <xf numFmtId="0" fontId="32" fillId="6" borderId="10" xfId="0" applyNumberFormat="1" applyFont="1" applyFill="1" applyBorder="1" applyAlignment="1">
      <alignment horizontal="center" vertical="center"/>
    </xf>
    <xf numFmtId="0" fontId="32" fillId="6" borderId="1" xfId="0" applyNumberFormat="1" applyFont="1" applyFill="1" applyBorder="1" applyAlignment="1">
      <alignment horizontal="center" vertical="center"/>
    </xf>
    <xf numFmtId="0" fontId="32" fillId="6" borderId="18" xfId="0" applyNumberFormat="1" applyFont="1" applyFill="1" applyBorder="1" applyAlignment="1">
      <alignment horizontal="center" vertical="center"/>
    </xf>
    <xf numFmtId="0" fontId="29" fillId="0" borderId="10" xfId="0" applyNumberFormat="1" applyFont="1" applyBorder="1" applyAlignment="1">
      <alignment horizontal="left" vertical="center"/>
    </xf>
    <xf numFmtId="0" fontId="29" fillId="0" borderId="1" xfId="0" applyNumberFormat="1" applyFont="1" applyBorder="1" applyAlignment="1" applyProtection="1">
      <alignment horizontal="center" vertical="center"/>
      <protection locked="0"/>
    </xf>
    <xf numFmtId="0" fontId="29" fillId="0" borderId="18" xfId="0" applyNumberFormat="1" applyFont="1" applyBorder="1" applyAlignment="1">
      <alignment horizontal="center" vertical="center"/>
    </xf>
    <xf numFmtId="0" fontId="29" fillId="0" borderId="10" xfId="0" applyNumberFormat="1" applyFont="1" applyBorder="1" applyAlignment="1" applyProtection="1">
      <alignment horizontal="center" vertical="center"/>
      <protection locked="0"/>
    </xf>
    <xf numFmtId="2" fontId="29" fillId="0" borderId="18" xfId="0" applyNumberFormat="1" applyFont="1" applyBorder="1" applyAlignment="1">
      <alignment horizontal="center" vertical="center"/>
    </xf>
    <xf numFmtId="2" fontId="29" fillId="0" borderId="12" xfId="0" applyNumberFormat="1" applyFont="1" applyBorder="1" applyAlignment="1">
      <alignment horizontal="center" vertical="center"/>
    </xf>
    <xf numFmtId="0" fontId="29" fillId="0" borderId="15" xfId="0" applyNumberFormat="1" applyFont="1" applyBorder="1" applyAlignment="1">
      <alignment horizontal="left" vertical="center"/>
    </xf>
    <xf numFmtId="0" fontId="29" fillId="0" borderId="20" xfId="0" applyNumberFormat="1" applyFont="1" applyBorder="1" applyAlignment="1">
      <alignment horizontal="justify" vertical="center" wrapText="1"/>
    </xf>
    <xf numFmtId="0" fontId="29" fillId="0" borderId="15" xfId="0" applyNumberFormat="1" applyFont="1" applyBorder="1" applyAlignment="1" applyProtection="1">
      <alignment horizontal="center" vertical="center"/>
      <protection locked="0"/>
    </xf>
    <xf numFmtId="0" fontId="29" fillId="0" borderId="24" xfId="0" applyNumberFormat="1" applyFont="1" applyBorder="1" applyAlignment="1" applyProtection="1">
      <alignment horizontal="center" vertical="center"/>
      <protection locked="0"/>
    </xf>
    <xf numFmtId="0" fontId="29" fillId="0" borderId="20" xfId="0" applyNumberFormat="1" applyFont="1" applyBorder="1" applyAlignment="1">
      <alignment horizontal="center" vertical="center"/>
    </xf>
    <xf numFmtId="2" fontId="29" fillId="0" borderId="20" xfId="0" applyNumberFormat="1" applyFont="1" applyBorder="1" applyAlignment="1">
      <alignment horizontal="center" vertical="center"/>
    </xf>
    <xf numFmtId="2" fontId="29" fillId="0" borderId="19" xfId="0" applyNumberFormat="1" applyFont="1" applyBorder="1" applyAlignment="1">
      <alignment horizontal="center" vertical="center"/>
    </xf>
    <xf numFmtId="0" fontId="29" fillId="0" borderId="0" xfId="0" applyNumberFormat="1" applyFont="1" applyBorder="1" applyAlignment="1">
      <alignment horizontal="left" vertical="center"/>
    </xf>
    <xf numFmtId="0" fontId="29" fillId="0" borderId="0" xfId="0" applyNumberFormat="1" applyFont="1" applyBorder="1" applyAlignment="1">
      <alignment horizontal="justify" vertical="center" wrapText="1"/>
    </xf>
    <xf numFmtId="0" fontId="29" fillId="0" borderId="0" xfId="0" applyNumberFormat="1" applyFont="1" applyBorder="1" applyAlignment="1">
      <alignment horizontal="center" vertical="center"/>
    </xf>
    <xf numFmtId="0" fontId="32" fillId="0" borderId="0" xfId="0" applyNumberFormat="1" applyFont="1" applyBorder="1" applyAlignment="1">
      <alignment horizontal="center" vertical="center"/>
    </xf>
    <xf numFmtId="2" fontId="32" fillId="5" borderId="5" xfId="0" applyNumberFormat="1" applyFont="1" applyFill="1" applyBorder="1" applyAlignment="1">
      <alignment horizontal="center" vertical="center"/>
    </xf>
    <xf numFmtId="0" fontId="29" fillId="0" borderId="39" xfId="0" applyNumberFormat="1" applyFont="1" applyBorder="1" applyAlignment="1">
      <alignment horizontal="left" vertical="center"/>
    </xf>
    <xf numFmtId="0" fontId="29" fillId="0" borderId="41" xfId="0" applyNumberFormat="1" applyFont="1" applyBorder="1" applyAlignment="1">
      <alignment horizontal="justify" vertical="center" wrapText="1"/>
    </xf>
    <xf numFmtId="2" fontId="29" fillId="0" borderId="17" xfId="0" applyNumberFormat="1" applyFont="1" applyBorder="1" applyAlignment="1">
      <alignment horizontal="center" vertical="center"/>
    </xf>
    <xf numFmtId="0" fontId="29" fillId="0" borderId="0" xfId="0" applyNumberFormat="1" applyFont="1" applyAlignment="1">
      <alignment horizontal="left" vertical="center"/>
    </xf>
    <xf numFmtId="0" fontId="29" fillId="0" borderId="0" xfId="0" applyNumberFormat="1" applyFont="1" applyAlignment="1">
      <alignment horizontal="center" vertical="center"/>
    </xf>
    <xf numFmtId="0" fontId="32" fillId="6" borderId="37" xfId="0" applyNumberFormat="1" applyFont="1" applyFill="1" applyBorder="1" applyAlignment="1">
      <alignment horizontal="center" vertical="center"/>
    </xf>
    <xf numFmtId="2" fontId="29" fillId="0" borderId="28" xfId="0" applyNumberFormat="1" applyFont="1" applyBorder="1" applyAlignment="1">
      <alignment horizontal="center" vertical="center"/>
    </xf>
    <xf numFmtId="0" fontId="29" fillId="0" borderId="63" xfId="0" applyNumberFormat="1" applyFont="1" applyBorder="1" applyAlignment="1" applyProtection="1">
      <alignment horizontal="center" vertical="center"/>
      <protection locked="0"/>
    </xf>
    <xf numFmtId="0" fontId="29" fillId="2" borderId="18" xfId="0" applyNumberFormat="1" applyFont="1" applyFill="1" applyBorder="1" applyAlignment="1">
      <alignment horizontal="justify" vertical="center" wrapText="1"/>
    </xf>
    <xf numFmtId="0" fontId="29" fillId="0" borderId="0" xfId="0" applyNumberFormat="1" applyFont="1" applyBorder="1" applyAlignment="1">
      <alignment vertical="center" wrapText="1"/>
    </xf>
    <xf numFmtId="0" fontId="29" fillId="2" borderId="39" xfId="0" applyNumberFormat="1" applyFont="1" applyFill="1" applyBorder="1" applyAlignment="1">
      <alignment horizontal="left" vertical="center"/>
    </xf>
    <xf numFmtId="0" fontId="29" fillId="2" borderId="10" xfId="0" applyNumberFormat="1" applyFont="1" applyFill="1" applyBorder="1" applyAlignment="1">
      <alignment horizontal="left" vertical="center"/>
    </xf>
    <xf numFmtId="0" fontId="29" fillId="2" borderId="15" xfId="0" applyNumberFormat="1" applyFont="1" applyFill="1" applyBorder="1" applyAlignment="1">
      <alignment horizontal="left" vertical="center"/>
    </xf>
    <xf numFmtId="0" fontId="29" fillId="0" borderId="0" xfId="0" applyNumberFormat="1" applyFont="1" applyBorder="1" applyAlignment="1" applyProtection="1">
      <alignment horizontal="center" vertical="center"/>
    </xf>
    <xf numFmtId="0" fontId="29" fillId="2" borderId="41" xfId="0" applyNumberFormat="1" applyFont="1" applyFill="1" applyBorder="1" applyAlignment="1">
      <alignment horizontal="justify" vertical="center" wrapText="1"/>
    </xf>
    <xf numFmtId="0" fontId="32" fillId="0" borderId="0" xfId="0" applyNumberFormat="1" applyFont="1" applyFill="1" applyBorder="1" applyAlignment="1">
      <alignment horizontal="center" vertical="center"/>
    </xf>
    <xf numFmtId="0" fontId="29" fillId="0" borderId="29" xfId="0" applyNumberFormat="1" applyFont="1" applyBorder="1" applyAlignment="1">
      <alignment horizontal="left" vertical="center"/>
    </xf>
    <xf numFmtId="0" fontId="29" fillId="0" borderId="31" xfId="0" applyNumberFormat="1" applyFont="1" applyBorder="1" applyAlignment="1">
      <alignment horizontal="justify" vertical="center" wrapText="1"/>
    </xf>
    <xf numFmtId="0" fontId="29" fillId="0" borderId="30" xfId="0" applyNumberFormat="1" applyFont="1" applyBorder="1" applyAlignment="1" applyProtection="1">
      <alignment horizontal="center" vertical="center"/>
      <protection locked="0"/>
    </xf>
    <xf numFmtId="0" fontId="29" fillId="0" borderId="29" xfId="0" applyNumberFormat="1" applyFont="1" applyBorder="1" applyAlignment="1" applyProtection="1">
      <alignment horizontal="center" vertical="center"/>
      <protection locked="0"/>
    </xf>
    <xf numFmtId="0" fontId="29" fillId="0" borderId="0" xfId="0" applyNumberFormat="1" applyFont="1" applyAlignment="1">
      <alignment horizontal="justify" vertical="center" wrapText="1"/>
    </xf>
    <xf numFmtId="0" fontId="32" fillId="6" borderId="11" xfId="0" applyNumberFormat="1" applyFont="1" applyFill="1" applyBorder="1" applyAlignment="1">
      <alignment horizontal="center" vertical="center"/>
    </xf>
    <xf numFmtId="0" fontId="29" fillId="0" borderId="18" xfId="0" applyNumberFormat="1" applyFont="1" applyFill="1" applyBorder="1" applyAlignment="1">
      <alignment horizontal="justify" vertical="center" wrapText="1"/>
    </xf>
    <xf numFmtId="0" fontId="29" fillId="0" borderId="20" xfId="0" applyNumberFormat="1" applyFont="1" applyFill="1" applyBorder="1" applyAlignment="1">
      <alignment horizontal="justify" vertical="center" wrapText="1"/>
    </xf>
    <xf numFmtId="0" fontId="32" fillId="0" borderId="0" xfId="0" applyNumberFormat="1" applyFont="1" applyBorder="1" applyAlignment="1">
      <alignment horizontal="left" vertical="center"/>
    </xf>
    <xf numFmtId="0" fontId="29" fillId="0" borderId="31" xfId="0" applyNumberFormat="1" applyFont="1" applyFill="1" applyBorder="1" applyAlignment="1">
      <alignment horizontal="justify" vertical="center" wrapText="1"/>
    </xf>
    <xf numFmtId="0" fontId="29" fillId="0" borderId="0" xfId="0" applyNumberFormat="1" applyFont="1" applyFill="1" applyBorder="1" applyAlignment="1">
      <alignment horizontal="justify" vertical="center" wrapText="1"/>
    </xf>
    <xf numFmtId="0" fontId="0" fillId="0" borderId="0" xfId="0" applyNumberFormat="1" applyBorder="1" applyAlignment="1">
      <alignment horizontal="justify" vertical="center" wrapText="1"/>
    </xf>
    <xf numFmtId="0" fontId="12" fillId="0" borderId="7" xfId="0" applyNumberFormat="1" applyFont="1" applyBorder="1" applyAlignment="1">
      <alignment horizontal="left" vertical="center"/>
    </xf>
    <xf numFmtId="0" fontId="28" fillId="0" borderId="8" xfId="0" applyFont="1" applyBorder="1" applyAlignment="1" applyProtection="1">
      <alignment horizontal="justify" vertical="center"/>
    </xf>
    <xf numFmtId="0" fontId="12" fillId="0" borderId="8" xfId="0" applyNumberFormat="1" applyFont="1" applyBorder="1" applyAlignment="1">
      <alignment horizontal="center" vertical="center"/>
    </xf>
    <xf numFmtId="0" fontId="12" fillId="0" borderId="22" xfId="0" applyNumberFormat="1" applyFont="1" applyBorder="1" applyAlignment="1">
      <alignment horizontal="center" vertical="center"/>
    </xf>
    <xf numFmtId="0" fontId="12" fillId="0" borderId="14" xfId="0" applyNumberFormat="1" applyFont="1" applyBorder="1" applyAlignment="1">
      <alignment horizontal="left" vertical="center"/>
    </xf>
    <xf numFmtId="0" fontId="28" fillId="0" borderId="0" xfId="0" applyFont="1" applyBorder="1" applyAlignment="1" applyProtection="1">
      <alignment vertical="center"/>
    </xf>
    <xf numFmtId="0" fontId="12" fillId="0" borderId="23" xfId="0" applyNumberFormat="1" applyFont="1" applyBorder="1" applyAlignment="1">
      <alignment horizontal="center" vertical="center"/>
    </xf>
    <xf numFmtId="0" fontId="12" fillId="0" borderId="35" xfId="0" applyNumberFormat="1" applyFont="1" applyBorder="1" applyAlignment="1">
      <alignment horizontal="left" vertical="center"/>
    </xf>
    <xf numFmtId="0" fontId="28" fillId="0" borderId="38" xfId="0" applyFont="1" applyBorder="1" applyAlignment="1" applyProtection="1">
      <alignment vertical="center"/>
    </xf>
    <xf numFmtId="0" fontId="12" fillId="0" borderId="38" xfId="0" applyNumberFormat="1" applyFont="1" applyBorder="1" applyAlignment="1">
      <alignment horizontal="center" vertical="center"/>
    </xf>
    <xf numFmtId="0" fontId="12" fillId="0" borderId="36" xfId="0" applyNumberFormat="1" applyFont="1" applyBorder="1" applyAlignment="1">
      <alignment horizontal="center" vertical="center"/>
    </xf>
    <xf numFmtId="2" fontId="32" fillId="5" borderId="16" xfId="0" applyNumberFormat="1" applyFont="1" applyFill="1" applyBorder="1" applyAlignment="1">
      <alignment horizontal="center" vertical="center"/>
    </xf>
    <xf numFmtId="2" fontId="29" fillId="0" borderId="16" xfId="0" applyNumberFormat="1" applyFont="1" applyBorder="1" applyAlignment="1">
      <alignment horizontal="center" vertical="center"/>
    </xf>
    <xf numFmtId="0" fontId="29" fillId="0" borderId="41" xfId="0" applyNumberFormat="1" applyFont="1" applyBorder="1" applyAlignment="1">
      <alignment horizontal="center" vertical="center"/>
    </xf>
    <xf numFmtId="0" fontId="29" fillId="0" borderId="46" xfId="0" applyNumberFormat="1" applyFont="1" applyBorder="1" applyAlignment="1">
      <alignment horizontal="center" vertical="center"/>
    </xf>
    <xf numFmtId="0" fontId="35" fillId="0" borderId="0" xfId="2" applyAlignment="1" applyProtection="1">
      <alignment vertical="center"/>
    </xf>
    <xf numFmtId="0" fontId="35" fillId="0" borderId="0" xfId="2" applyAlignment="1" applyProtection="1">
      <alignment horizontal="center" vertical="center"/>
    </xf>
    <xf numFmtId="2" fontId="35" fillId="0" borderId="0" xfId="2" applyNumberFormat="1" applyAlignment="1" applyProtection="1">
      <alignment horizontal="center" vertical="center"/>
    </xf>
    <xf numFmtId="0" fontId="35" fillId="0" borderId="0" xfId="2" applyAlignment="1" applyProtection="1">
      <alignment vertical="center" wrapText="1"/>
    </xf>
    <xf numFmtId="0" fontId="35" fillId="0" borderId="10" xfId="2" applyBorder="1"/>
    <xf numFmtId="2" fontId="35" fillId="0" borderId="18" xfId="2" applyNumberFormat="1" applyBorder="1" applyAlignment="1">
      <alignment horizontal="center"/>
    </xf>
    <xf numFmtId="0" fontId="35" fillId="0" borderId="29" xfId="2" applyBorder="1"/>
    <xf numFmtId="2" fontId="35" fillId="0" borderId="31" xfId="2" applyNumberFormat="1" applyBorder="1" applyAlignment="1">
      <alignment horizontal="center"/>
    </xf>
    <xf numFmtId="0" fontId="35" fillId="0" borderId="0" xfId="2" applyAlignment="1">
      <alignment vertical="center" wrapText="1"/>
    </xf>
    <xf numFmtId="2" fontId="35" fillId="0" borderId="0" xfId="2" applyNumberFormat="1" applyAlignment="1">
      <alignment horizontal="center" vertical="center" wrapText="1"/>
    </xf>
    <xf numFmtId="2" fontId="12" fillId="0" borderId="59" xfId="0" applyNumberFormat="1" applyFont="1" applyBorder="1" applyAlignment="1" applyProtection="1">
      <alignment horizontal="center" vertical="center"/>
    </xf>
    <xf numFmtId="2" fontId="12" fillId="0" borderId="47" xfId="0" applyNumberFormat="1" applyFont="1" applyBorder="1" applyAlignment="1" applyProtection="1">
      <alignment horizontal="center" vertical="center"/>
    </xf>
    <xf numFmtId="2" fontId="12" fillId="0" borderId="48" xfId="0" applyNumberFormat="1" applyFont="1" applyBorder="1" applyAlignment="1" applyProtection="1">
      <alignment horizontal="center" vertical="center"/>
    </xf>
    <xf numFmtId="2" fontId="12" fillId="0" borderId="28" xfId="0" applyNumberFormat="1" applyFont="1" applyBorder="1" applyAlignment="1" applyProtection="1">
      <alignment horizontal="center" vertical="center"/>
    </xf>
    <xf numFmtId="2" fontId="12" fillId="0" borderId="50" xfId="0" applyNumberFormat="1" applyFont="1" applyBorder="1" applyAlignment="1" applyProtection="1">
      <alignment horizontal="center" vertical="center"/>
    </xf>
    <xf numFmtId="0" fontId="29" fillId="2" borderId="72" xfId="0" applyNumberFormat="1" applyFont="1" applyFill="1" applyBorder="1" applyAlignment="1">
      <alignment horizontal="left" vertical="center"/>
    </xf>
    <xf numFmtId="0" fontId="29" fillId="2" borderId="31" xfId="0" applyNumberFormat="1" applyFont="1" applyFill="1" applyBorder="1" applyAlignment="1">
      <alignment horizontal="justify" vertical="center" wrapText="1"/>
    </xf>
    <xf numFmtId="0" fontId="8" fillId="0" borderId="0" xfId="0" applyFont="1" applyAlignment="1" applyProtection="1">
      <alignment horizontal="center" vertical="center"/>
    </xf>
    <xf numFmtId="0" fontId="7" fillId="0" borderId="1" xfId="0" applyFont="1" applyBorder="1" applyAlignment="1">
      <alignment horizontal="left"/>
    </xf>
    <xf numFmtId="0" fontId="7" fillId="0" borderId="11" xfId="0" applyFont="1" applyBorder="1" applyAlignment="1">
      <alignment horizontal="left"/>
    </xf>
    <xf numFmtId="0" fontId="7" fillId="0" borderId="27" xfId="0" applyFont="1" applyBorder="1" applyAlignment="1">
      <alignment horizontal="left"/>
    </xf>
    <xf numFmtId="0" fontId="7" fillId="0" borderId="37" xfId="0" applyFont="1" applyBorder="1" applyAlignment="1">
      <alignment horizontal="left"/>
    </xf>
    <xf numFmtId="0" fontId="8" fillId="6" borderId="3" xfId="0" applyFont="1" applyFill="1" applyBorder="1" applyAlignment="1" applyProtection="1">
      <alignment horizontal="center" vertical="center"/>
    </xf>
    <xf numFmtId="0" fontId="8" fillId="6" borderId="4" xfId="0" applyFont="1" applyFill="1" applyBorder="1" applyAlignment="1" applyProtection="1">
      <alignment horizontal="center" vertical="center"/>
    </xf>
    <xf numFmtId="0" fontId="8" fillId="6" borderId="6" xfId="0" applyFont="1" applyFill="1" applyBorder="1" applyAlignment="1" applyProtection="1">
      <alignment horizontal="center" vertical="center"/>
    </xf>
    <xf numFmtId="0" fontId="8" fillId="8" borderId="7" xfId="0" applyFont="1" applyFill="1" applyBorder="1" applyAlignment="1" applyProtection="1">
      <alignment horizontal="center" vertical="center" wrapText="1"/>
    </xf>
    <xf numFmtId="0" fontId="8" fillId="8" borderId="8" xfId="0" applyFont="1" applyFill="1" applyBorder="1" applyAlignment="1" applyProtection="1">
      <alignment horizontal="center" vertical="center" wrapText="1"/>
    </xf>
    <xf numFmtId="0" fontId="8" fillId="8" borderId="22" xfId="0" applyFont="1" applyFill="1" applyBorder="1" applyAlignment="1" applyProtection="1">
      <alignment horizontal="center" vertical="center" wrapText="1"/>
    </xf>
    <xf numFmtId="0" fontId="8" fillId="8" borderId="35" xfId="0" applyFont="1" applyFill="1" applyBorder="1" applyAlignment="1" applyProtection="1">
      <alignment horizontal="center" vertical="center" wrapText="1"/>
    </xf>
    <xf numFmtId="0" fontId="8" fillId="8" borderId="38" xfId="0" applyFont="1" applyFill="1" applyBorder="1" applyAlignment="1" applyProtection="1">
      <alignment horizontal="center" vertical="center" wrapText="1"/>
    </xf>
    <xf numFmtId="0" fontId="8" fillId="8" borderId="36"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8" fillId="8" borderId="0" xfId="0" applyFont="1" applyFill="1" applyBorder="1" applyAlignment="1" applyProtection="1">
      <alignment horizontal="center" vertical="center" wrapText="1"/>
    </xf>
    <xf numFmtId="0" fontId="8" fillId="8" borderId="23" xfId="0" applyFont="1" applyFill="1" applyBorder="1" applyAlignment="1" applyProtection="1">
      <alignment horizontal="center" vertical="center" wrapText="1"/>
    </xf>
    <xf numFmtId="0" fontId="8" fillId="8" borderId="25" xfId="0" applyFont="1" applyFill="1" applyBorder="1" applyAlignment="1" applyProtection="1">
      <alignment horizontal="center" vertical="center" wrapText="1"/>
    </xf>
    <xf numFmtId="0" fontId="8" fillId="8" borderId="2" xfId="0" applyFont="1" applyFill="1" applyBorder="1" applyAlignment="1" applyProtection="1">
      <alignment horizontal="center" vertical="center" wrapText="1"/>
    </xf>
    <xf numFmtId="0" fontId="8" fillId="8" borderId="26" xfId="0" applyFont="1" applyFill="1" applyBorder="1" applyAlignment="1" applyProtection="1">
      <alignment horizontal="center" vertical="center" wrapText="1"/>
    </xf>
    <xf numFmtId="0" fontId="27" fillId="0" borderId="32" xfId="0" applyFont="1" applyBorder="1" applyAlignment="1">
      <alignment vertical="center" wrapText="1" readingOrder="1"/>
    </xf>
    <xf numFmtId="0" fontId="27" fillId="0" borderId="33" xfId="0" applyFont="1" applyBorder="1" applyAlignment="1">
      <alignment vertical="center" wrapText="1" readingOrder="1"/>
    </xf>
    <xf numFmtId="0" fontId="19" fillId="6" borderId="3" xfId="0" applyFont="1" applyFill="1" applyBorder="1" applyAlignment="1">
      <alignment horizontal="center"/>
    </xf>
    <xf numFmtId="0" fontId="19" fillId="6" borderId="4" xfId="0" applyFont="1" applyFill="1" applyBorder="1" applyAlignment="1">
      <alignment horizontal="center"/>
    </xf>
    <xf numFmtId="0" fontId="19" fillId="6" borderId="6" xfId="0" applyFont="1" applyFill="1" applyBorder="1" applyAlignment="1">
      <alignment horizontal="center"/>
    </xf>
    <xf numFmtId="0" fontId="19" fillId="0" borderId="0" xfId="0" applyFont="1" applyAlignment="1" applyProtection="1">
      <alignment horizontal="center" vertical="center"/>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10" fontId="32" fillId="0" borderId="6" xfId="1" applyNumberFormat="1" applyFont="1" applyBorder="1" applyAlignment="1">
      <alignment horizontal="center" vertical="center"/>
    </xf>
    <xf numFmtId="10" fontId="34" fillId="0" borderId="9" xfId="1" applyNumberFormat="1" applyFont="1" applyBorder="1" applyAlignment="1">
      <alignment horizontal="center" vertical="center"/>
    </xf>
    <xf numFmtId="10" fontId="34" fillId="0" borderId="13" xfId="1" applyNumberFormat="1" applyFont="1" applyBorder="1" applyAlignment="1">
      <alignment horizontal="center" vertical="center"/>
    </xf>
    <xf numFmtId="10" fontId="34" fillId="0" borderId="16" xfId="1" applyNumberFormat="1" applyFont="1" applyBorder="1" applyAlignment="1">
      <alignment horizontal="center" vertical="center"/>
    </xf>
    <xf numFmtId="10" fontId="32" fillId="7" borderId="6" xfId="1" applyNumberFormat="1" applyFont="1" applyFill="1" applyBorder="1" applyAlignment="1">
      <alignment horizontal="center" vertical="center"/>
    </xf>
    <xf numFmtId="10" fontId="32" fillId="7" borderId="22" xfId="1" applyNumberFormat="1" applyFont="1" applyFill="1" applyBorder="1" applyAlignment="1">
      <alignment horizontal="center" vertical="center"/>
    </xf>
    <xf numFmtId="0" fontId="27" fillId="0" borderId="34" xfId="0" applyFont="1" applyBorder="1" applyAlignment="1">
      <alignment horizontal="left"/>
    </xf>
    <xf numFmtId="0" fontId="27" fillId="0" borderId="48" xfId="0" applyFont="1" applyBorder="1" applyAlignment="1">
      <alignment horizontal="left"/>
    </xf>
    <xf numFmtId="0" fontId="27" fillId="7" borderId="34" xfId="0" applyFont="1" applyFill="1" applyBorder="1" applyAlignment="1">
      <alignment horizontal="left"/>
    </xf>
    <xf numFmtId="0" fontId="27" fillId="7" borderId="48" xfId="0" applyFont="1" applyFill="1" applyBorder="1" applyAlignment="1">
      <alignment horizontal="left"/>
    </xf>
    <xf numFmtId="2" fontId="35" fillId="0" borderId="9" xfId="2" applyNumberFormat="1" applyFill="1" applyBorder="1" applyAlignment="1">
      <alignment horizontal="center" vertical="center"/>
    </xf>
    <xf numFmtId="2" fontId="35" fillId="0" borderId="13" xfId="2" applyNumberFormat="1" applyFill="1" applyBorder="1" applyAlignment="1">
      <alignment horizontal="center" vertical="center"/>
    </xf>
    <xf numFmtId="2" fontId="35" fillId="0" borderId="16" xfId="2" applyNumberFormat="1" applyFill="1" applyBorder="1" applyAlignment="1">
      <alignment horizontal="center" vertical="center"/>
    </xf>
    <xf numFmtId="0" fontId="27" fillId="7" borderId="32" xfId="0" applyFont="1" applyFill="1" applyBorder="1" applyAlignment="1">
      <alignment vertical="center" wrapText="1" readingOrder="1"/>
    </xf>
    <xf numFmtId="0" fontId="27" fillId="7" borderId="33" xfId="0" applyFont="1" applyFill="1" applyBorder="1" applyAlignment="1">
      <alignment vertical="center" wrapText="1" readingOrder="1"/>
    </xf>
    <xf numFmtId="0" fontId="25" fillId="6" borderId="34" xfId="0" applyFont="1" applyFill="1" applyBorder="1" applyAlignment="1" applyProtection="1">
      <alignment horizontal="center" vertical="center"/>
    </xf>
    <xf numFmtId="0" fontId="25" fillId="6" borderId="49" xfId="0" applyFont="1" applyFill="1" applyBorder="1" applyAlignment="1" applyProtection="1">
      <alignment horizontal="center" vertical="center"/>
    </xf>
    <xf numFmtId="0" fontId="25" fillId="6" borderId="48" xfId="0" applyFont="1" applyFill="1" applyBorder="1" applyAlignment="1" applyProtection="1">
      <alignment horizontal="center" vertical="center"/>
    </xf>
    <xf numFmtId="0" fontId="25" fillId="6" borderId="7" xfId="0" applyFont="1" applyFill="1" applyBorder="1" applyAlignment="1" applyProtection="1">
      <alignment horizontal="center" vertical="center"/>
    </xf>
    <xf numFmtId="0" fontId="25" fillId="6" borderId="22" xfId="0" applyFont="1" applyFill="1" applyBorder="1" applyAlignment="1" applyProtection="1">
      <alignment horizontal="center" vertical="center"/>
    </xf>
    <xf numFmtId="0" fontId="25" fillId="6" borderId="25" xfId="0" applyFont="1" applyFill="1" applyBorder="1" applyAlignment="1" applyProtection="1">
      <alignment horizontal="center" vertical="center"/>
    </xf>
    <xf numFmtId="0" fontId="25" fillId="6" borderId="26" xfId="0" applyFont="1" applyFill="1" applyBorder="1" applyAlignment="1" applyProtection="1">
      <alignment horizontal="center" vertical="center"/>
    </xf>
    <xf numFmtId="0" fontId="25" fillId="0" borderId="0" xfId="0" applyFont="1" applyAlignment="1" applyProtection="1">
      <alignment horizontal="center" vertical="center"/>
    </xf>
    <xf numFmtId="0" fontId="30" fillId="6" borderId="3" xfId="0" applyFont="1" applyFill="1" applyBorder="1" applyAlignment="1" applyProtection="1">
      <alignment horizontal="center" vertical="center"/>
    </xf>
    <xf numFmtId="0" fontId="30" fillId="6" borderId="4" xfId="0" applyFont="1" applyFill="1" applyBorder="1" applyAlignment="1" applyProtection="1">
      <alignment horizontal="center" vertical="center"/>
    </xf>
    <xf numFmtId="0" fontId="30" fillId="6" borderId="6" xfId="0" applyFont="1" applyFill="1" applyBorder="1" applyAlignment="1" applyProtection="1">
      <alignment horizontal="center" vertical="center"/>
    </xf>
    <xf numFmtId="0" fontId="25" fillId="6" borderId="53" xfId="0" applyFont="1" applyFill="1" applyBorder="1" applyAlignment="1" applyProtection="1">
      <alignment horizontal="center" vertical="center"/>
    </xf>
    <xf numFmtId="0" fontId="25" fillId="6" borderId="51" xfId="0" applyFont="1" applyFill="1" applyBorder="1" applyAlignment="1" applyProtection="1">
      <alignment horizontal="center" vertical="center"/>
    </xf>
    <xf numFmtId="0" fontId="25" fillId="6" borderId="10" xfId="0" applyFont="1" applyFill="1" applyBorder="1" applyAlignment="1" applyProtection="1">
      <alignment horizontal="center" vertical="center"/>
    </xf>
    <xf numFmtId="0" fontId="25" fillId="6" borderId="18" xfId="0" applyFont="1" applyFill="1" applyBorder="1" applyAlignment="1" applyProtection="1">
      <alignment horizontal="center" vertical="center"/>
    </xf>
    <xf numFmtId="0" fontId="27" fillId="6" borderId="9" xfId="0" applyFont="1" applyFill="1" applyBorder="1" applyAlignment="1" applyProtection="1">
      <alignment horizontal="center" vertical="center" wrapText="1"/>
    </xf>
    <xf numFmtId="0" fontId="27" fillId="6" borderId="13" xfId="0" applyFont="1" applyFill="1" applyBorder="1" applyAlignment="1" applyProtection="1">
      <alignment horizontal="center" vertical="center" wrapText="1"/>
    </xf>
    <xf numFmtId="0" fontId="27" fillId="6" borderId="16" xfId="0" applyFont="1" applyFill="1" applyBorder="1" applyAlignment="1" applyProtection="1">
      <alignment horizontal="center" vertical="center" wrapText="1"/>
    </xf>
    <xf numFmtId="0" fontId="25" fillId="6" borderId="3" xfId="0" applyFont="1" applyFill="1" applyBorder="1" applyAlignment="1" applyProtection="1">
      <alignment horizontal="center" vertical="center"/>
    </xf>
    <xf numFmtId="0" fontId="25" fillId="6" borderId="4" xfId="0" applyFont="1" applyFill="1" applyBorder="1" applyAlignment="1" applyProtection="1">
      <alignment horizontal="center" vertical="center"/>
    </xf>
    <xf numFmtId="0" fontId="25" fillId="6" borderId="6" xfId="0" applyFont="1" applyFill="1" applyBorder="1" applyAlignment="1" applyProtection="1">
      <alignment horizontal="center" vertical="center"/>
    </xf>
    <xf numFmtId="0" fontId="27" fillId="6" borderId="48" xfId="0" applyFont="1" applyFill="1" applyBorder="1" applyAlignment="1" applyProtection="1">
      <alignment horizontal="center" vertical="center" wrapText="1"/>
    </xf>
    <xf numFmtId="0" fontId="27" fillId="6" borderId="73" xfId="0" applyFont="1" applyFill="1" applyBorder="1" applyAlignment="1" applyProtection="1">
      <alignment horizontal="center" vertical="center" wrapText="1"/>
    </xf>
    <xf numFmtId="0" fontId="27" fillId="6" borderId="22" xfId="0" applyFont="1" applyFill="1" applyBorder="1" applyAlignment="1" applyProtection="1">
      <alignment horizontal="center" vertical="center" wrapText="1"/>
    </xf>
    <xf numFmtId="0" fontId="27" fillId="6" borderId="23" xfId="0" applyFont="1" applyFill="1" applyBorder="1" applyAlignment="1" applyProtection="1">
      <alignment horizontal="center" vertical="center" wrapText="1"/>
    </xf>
    <xf numFmtId="0" fontId="25" fillId="6" borderId="8" xfId="0" applyFont="1" applyFill="1" applyBorder="1" applyAlignment="1" applyProtection="1">
      <alignment horizontal="center" vertical="center"/>
    </xf>
    <xf numFmtId="0" fontId="25" fillId="6" borderId="2" xfId="0" applyFont="1" applyFill="1" applyBorder="1" applyAlignment="1" applyProtection="1">
      <alignment horizontal="center" vertical="center"/>
    </xf>
    <xf numFmtId="0" fontId="30" fillId="6" borderId="7" xfId="0" applyFont="1" applyFill="1" applyBorder="1" applyAlignment="1" applyProtection="1">
      <alignment horizontal="center" vertical="center"/>
    </xf>
    <xf numFmtId="0" fontId="30" fillId="6" borderId="8" xfId="0" applyFont="1" applyFill="1" applyBorder="1" applyAlignment="1" applyProtection="1">
      <alignment horizontal="center" vertical="center"/>
    </xf>
    <xf numFmtId="0" fontId="30" fillId="6" borderId="22" xfId="0" applyFont="1" applyFill="1" applyBorder="1" applyAlignment="1" applyProtection="1">
      <alignment horizontal="center" vertical="center"/>
    </xf>
    <xf numFmtId="0" fontId="25" fillId="6" borderId="61" xfId="0" applyFont="1" applyFill="1" applyBorder="1" applyAlignment="1" applyProtection="1">
      <alignment horizontal="center" vertical="center"/>
    </xf>
    <xf numFmtId="0" fontId="25" fillId="6" borderId="52" xfId="0" applyFont="1" applyFill="1" applyBorder="1" applyAlignment="1" applyProtection="1">
      <alignment horizontal="center" vertical="center"/>
    </xf>
    <xf numFmtId="0" fontId="25" fillId="6" borderId="14" xfId="0" applyFont="1" applyFill="1" applyBorder="1" applyAlignment="1" applyProtection="1">
      <alignment horizontal="center" vertical="center"/>
    </xf>
    <xf numFmtId="0" fontId="25" fillId="6" borderId="23" xfId="0" applyFont="1" applyFill="1" applyBorder="1" applyAlignment="1" applyProtection="1">
      <alignment horizontal="center" vertical="center"/>
    </xf>
    <xf numFmtId="0" fontId="35" fillId="6" borderId="3" xfId="2" applyNumberFormat="1" applyFill="1" applyBorder="1" applyAlignment="1">
      <alignment horizontal="center" vertical="center"/>
    </xf>
    <xf numFmtId="0" fontId="35" fillId="6" borderId="4" xfId="2" applyNumberFormat="1" applyFill="1" applyBorder="1" applyAlignment="1">
      <alignment horizontal="center" vertical="center"/>
    </xf>
    <xf numFmtId="0" fontId="35" fillId="6" borderId="6" xfId="2" applyNumberFormat="1" applyFill="1" applyBorder="1" applyAlignment="1">
      <alignment horizontal="center" vertical="center"/>
    </xf>
    <xf numFmtId="0" fontId="32" fillId="6" borderId="7" xfId="0" applyNumberFormat="1" applyFont="1" applyFill="1" applyBorder="1" applyAlignment="1">
      <alignment horizontal="center" vertical="center"/>
    </xf>
    <xf numFmtId="0" fontId="32" fillId="6" borderId="22" xfId="0" applyNumberFormat="1" applyFont="1" applyFill="1" applyBorder="1" applyAlignment="1">
      <alignment horizontal="center" vertical="center"/>
    </xf>
    <xf numFmtId="0" fontId="32" fillId="6" borderId="25" xfId="0" applyNumberFormat="1" applyFont="1" applyFill="1" applyBorder="1" applyAlignment="1">
      <alignment horizontal="center" vertical="center"/>
    </xf>
    <xf numFmtId="0" fontId="32" fillId="6" borderId="26" xfId="0" applyNumberFormat="1" applyFont="1" applyFill="1" applyBorder="1" applyAlignment="1">
      <alignment horizontal="center" vertical="center"/>
    </xf>
    <xf numFmtId="0" fontId="32" fillId="6" borderId="66" xfId="0" applyNumberFormat="1" applyFont="1" applyFill="1" applyBorder="1" applyAlignment="1">
      <alignment horizontal="center" vertical="center"/>
    </xf>
    <xf numFmtId="0" fontId="32" fillId="6" borderId="64" xfId="0" applyNumberFormat="1" applyFont="1" applyFill="1" applyBorder="1" applyAlignment="1">
      <alignment horizontal="center" vertical="center"/>
    </xf>
    <xf numFmtId="0" fontId="32" fillId="6" borderId="65" xfId="0" applyNumberFormat="1" applyFont="1" applyFill="1" applyBorder="1" applyAlignment="1">
      <alignment horizontal="center" vertical="center"/>
    </xf>
    <xf numFmtId="0" fontId="32" fillId="6" borderId="22" xfId="0" applyNumberFormat="1" applyFont="1" applyFill="1" applyBorder="1" applyAlignment="1">
      <alignment horizontal="center" vertical="center" wrapText="1"/>
    </xf>
    <xf numFmtId="0" fontId="32" fillId="6" borderId="26" xfId="0" applyNumberFormat="1" applyFont="1" applyFill="1" applyBorder="1" applyAlignment="1">
      <alignment horizontal="center" vertical="center" wrapText="1"/>
    </xf>
    <xf numFmtId="0" fontId="32" fillId="6" borderId="53" xfId="0" applyNumberFormat="1" applyFont="1" applyFill="1" applyBorder="1" applyAlignment="1">
      <alignment horizontal="center" vertical="center"/>
    </xf>
    <xf numFmtId="0" fontId="32" fillId="6" borderId="52" xfId="0" applyNumberFormat="1" applyFont="1" applyFill="1" applyBorder="1" applyAlignment="1">
      <alignment horizontal="center" vertical="center"/>
    </xf>
    <xf numFmtId="0" fontId="32" fillId="6" borderId="59" xfId="0" applyNumberFormat="1" applyFont="1" applyFill="1" applyBorder="1" applyAlignment="1">
      <alignment horizontal="center" vertical="center"/>
    </xf>
    <xf numFmtId="0" fontId="32" fillId="6" borderId="51" xfId="0" applyNumberFormat="1" applyFont="1" applyFill="1" applyBorder="1" applyAlignment="1">
      <alignment horizontal="center" vertical="center"/>
    </xf>
    <xf numFmtId="0" fontId="32" fillId="6" borderId="61" xfId="0" applyNumberFormat="1" applyFont="1" applyFill="1" applyBorder="1" applyAlignment="1">
      <alignment horizontal="center" vertical="center"/>
    </xf>
    <xf numFmtId="0" fontId="35" fillId="6" borderId="3" xfId="2" applyNumberFormat="1" applyFill="1" applyBorder="1" applyAlignment="1">
      <alignment horizontal="center"/>
    </xf>
    <xf numFmtId="0" fontId="35" fillId="6" borderId="4" xfId="2" applyNumberFormat="1" applyFill="1" applyBorder="1" applyAlignment="1">
      <alignment horizontal="center"/>
    </xf>
    <xf numFmtId="0" fontId="35" fillId="6" borderId="6" xfId="2" applyNumberFormat="1" applyFill="1" applyBorder="1" applyAlignment="1">
      <alignment horizontal="center"/>
    </xf>
    <xf numFmtId="0" fontId="32" fillId="6" borderId="9" xfId="0" applyNumberFormat="1" applyFont="1" applyFill="1" applyBorder="1" applyAlignment="1">
      <alignment horizontal="center" vertical="center" wrapText="1"/>
    </xf>
    <xf numFmtId="0" fontId="32" fillId="6" borderId="17" xfId="0" applyNumberFormat="1" applyFont="1" applyFill="1" applyBorder="1" applyAlignment="1">
      <alignment horizontal="center" vertical="center" wrapText="1"/>
    </xf>
    <xf numFmtId="0" fontId="32" fillId="6" borderId="23" xfId="0" applyNumberFormat="1" applyFont="1" applyFill="1" applyBorder="1" applyAlignment="1">
      <alignment horizontal="center" vertical="center"/>
    </xf>
    <xf numFmtId="0" fontId="32" fillId="6" borderId="14" xfId="0" applyNumberFormat="1" applyFont="1" applyFill="1" applyBorder="1" applyAlignment="1">
      <alignment horizontal="center" vertical="center"/>
    </xf>
    <xf numFmtId="0" fontId="35" fillId="6" borderId="7" xfId="2" applyNumberFormat="1" applyFill="1" applyBorder="1" applyAlignment="1">
      <alignment horizontal="center" vertical="center"/>
    </xf>
    <xf numFmtId="0" fontId="35" fillId="6" borderId="8" xfId="2" applyNumberFormat="1" applyFill="1" applyBorder="1" applyAlignment="1">
      <alignment horizontal="center" vertical="center"/>
    </xf>
    <xf numFmtId="0" fontId="25" fillId="6" borderId="3" xfId="0" applyNumberFormat="1" applyFont="1" applyFill="1" applyBorder="1" applyAlignment="1">
      <alignment horizontal="center" vertical="center"/>
    </xf>
    <xf numFmtId="0" fontId="25" fillId="6" borderId="4" xfId="0" applyNumberFormat="1" applyFont="1" applyFill="1" applyBorder="1" applyAlignment="1">
      <alignment horizontal="center" vertical="center"/>
    </xf>
    <xf numFmtId="0" fontId="25" fillId="6" borderId="6" xfId="0" applyNumberFormat="1" applyFont="1" applyFill="1" applyBorder="1" applyAlignment="1">
      <alignment horizontal="center" vertical="center"/>
    </xf>
    <xf numFmtId="0" fontId="8" fillId="5" borderId="1" xfId="0" applyFont="1" applyFill="1" applyBorder="1" applyAlignment="1">
      <alignment horizontal="center" vertical="center"/>
    </xf>
    <xf numFmtId="0" fontId="25" fillId="6" borderId="3" xfId="0" applyFont="1" applyFill="1" applyBorder="1" applyAlignment="1">
      <alignment horizontal="center" vertical="center"/>
    </xf>
    <xf numFmtId="0" fontId="25" fillId="6" borderId="4" xfId="0" applyFont="1" applyFill="1" applyBorder="1" applyAlignment="1">
      <alignment horizontal="center" vertical="center"/>
    </xf>
    <xf numFmtId="0" fontId="25" fillId="6" borderId="6" xfId="0" applyFont="1" applyFill="1" applyBorder="1" applyAlignment="1">
      <alignment horizontal="center" vertical="center"/>
    </xf>
    <xf numFmtId="0" fontId="25" fillId="6" borderId="7" xfId="0" applyFont="1" applyFill="1" applyBorder="1" applyAlignment="1">
      <alignment horizontal="center" vertical="center"/>
    </xf>
    <xf numFmtId="0" fontId="25" fillId="6" borderId="22" xfId="0" applyFont="1" applyFill="1" applyBorder="1" applyAlignment="1">
      <alignment horizontal="center" vertical="center"/>
    </xf>
    <xf numFmtId="0" fontId="9" fillId="6" borderId="30" xfId="0" applyFont="1" applyFill="1" applyBorder="1" applyAlignment="1" applyProtection="1">
      <alignment horizontal="center" vertical="center" wrapText="1"/>
    </xf>
    <xf numFmtId="0" fontId="9" fillId="6" borderId="60" xfId="0" applyFont="1" applyFill="1" applyBorder="1" applyAlignment="1" applyProtection="1">
      <alignment horizontal="center" vertical="center" wrapText="1"/>
    </xf>
    <xf numFmtId="0" fontId="9" fillId="6" borderId="40" xfId="0" applyFont="1" applyFill="1" applyBorder="1" applyAlignment="1" applyProtection="1">
      <alignment horizontal="center" vertical="center" wrapText="1"/>
    </xf>
    <xf numFmtId="0" fontId="35" fillId="6" borderId="3" xfId="2" applyNumberFormat="1" applyFill="1" applyBorder="1" applyAlignment="1" applyProtection="1">
      <alignment horizontal="center" vertical="center" wrapText="1"/>
    </xf>
    <xf numFmtId="0" fontId="35" fillId="6" borderId="4" xfId="2" applyNumberFormat="1" applyFill="1" applyBorder="1" applyAlignment="1" applyProtection="1">
      <alignment horizontal="center" vertical="center" wrapText="1"/>
    </xf>
    <xf numFmtId="0" fontId="35" fillId="6" borderId="6" xfId="2" applyNumberFormat="1" applyFill="1" applyBorder="1" applyAlignment="1" applyProtection="1">
      <alignment horizontal="center" vertical="center" wrapText="1"/>
    </xf>
    <xf numFmtId="0" fontId="8" fillId="7" borderId="40" xfId="0" applyFont="1" applyFill="1" applyBorder="1" applyAlignment="1" applyProtection="1">
      <alignment horizontal="center" vertical="center" wrapText="1"/>
    </xf>
    <xf numFmtId="2" fontId="0" fillId="0" borderId="30" xfId="1" applyNumberFormat="1" applyFont="1" applyBorder="1" applyAlignment="1" applyProtection="1">
      <alignment horizontal="center" vertical="top" wrapText="1"/>
    </xf>
    <xf numFmtId="2" fontId="0" fillId="0" borderId="60" xfId="1" applyNumberFormat="1" applyFont="1" applyBorder="1" applyAlignment="1" applyProtection="1">
      <alignment horizontal="center" vertical="top" wrapText="1"/>
    </xf>
    <xf numFmtId="2" fontId="0" fillId="0" borderId="40" xfId="1" applyNumberFormat="1" applyFont="1" applyBorder="1" applyAlignment="1" applyProtection="1">
      <alignment horizontal="center" vertical="top" wrapText="1"/>
    </xf>
    <xf numFmtId="2" fontId="0" fillId="0" borderId="30" xfId="0" applyNumberFormat="1" applyFill="1" applyBorder="1" applyAlignment="1" applyProtection="1">
      <alignment horizontal="center" vertical="top" wrapText="1"/>
    </xf>
    <xf numFmtId="2" fontId="0" fillId="0" borderId="60" xfId="0" applyNumberFormat="1" applyFill="1" applyBorder="1" applyAlignment="1" applyProtection="1">
      <alignment horizontal="center" vertical="top" wrapText="1"/>
    </xf>
    <xf numFmtId="2" fontId="0" fillId="0" borderId="40" xfId="0" applyNumberFormat="1" applyFill="1" applyBorder="1" applyAlignment="1" applyProtection="1">
      <alignment horizontal="center" vertical="top" wrapText="1"/>
    </xf>
    <xf numFmtId="0" fontId="9" fillId="0" borderId="30"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60" xfId="0" applyFont="1" applyBorder="1" applyAlignment="1" applyProtection="1">
      <alignment horizontal="center" vertical="center" wrapText="1"/>
    </xf>
    <xf numFmtId="2" fontId="0" fillId="0" borderId="30" xfId="0" applyNumberFormat="1" applyBorder="1" applyAlignment="1" applyProtection="1">
      <alignment horizontal="center" vertical="top" wrapText="1"/>
    </xf>
    <xf numFmtId="2" fontId="0" fillId="0" borderId="60" xfId="0" applyNumberFormat="1" applyBorder="1" applyAlignment="1" applyProtection="1">
      <alignment horizontal="center" vertical="top" wrapText="1"/>
    </xf>
    <xf numFmtId="2" fontId="0" fillId="0" borderId="40" xfId="0" applyNumberFormat="1" applyBorder="1" applyAlignment="1" applyProtection="1">
      <alignment horizontal="center" vertical="top" wrapText="1"/>
    </xf>
    <xf numFmtId="0" fontId="0" fillId="0" borderId="30" xfId="0" applyFill="1" applyBorder="1" applyAlignment="1" applyProtection="1">
      <alignment horizontal="center" vertical="center" wrapText="1"/>
    </xf>
    <xf numFmtId="0" fontId="0" fillId="0" borderId="60" xfId="0" applyFill="1" applyBorder="1" applyAlignment="1" applyProtection="1">
      <alignment horizontal="center" vertical="center" wrapText="1"/>
    </xf>
    <xf numFmtId="2" fontId="0" fillId="0" borderId="69" xfId="0" applyNumberFormat="1" applyFill="1" applyBorder="1" applyAlignment="1" applyProtection="1">
      <alignment horizontal="center" vertical="top" wrapText="1"/>
    </xf>
    <xf numFmtId="0" fontId="0" fillId="6" borderId="30" xfId="0" applyFill="1" applyBorder="1" applyAlignment="1" applyProtection="1">
      <alignment horizontal="center" vertical="center" wrapText="1"/>
    </xf>
    <xf numFmtId="0" fontId="0" fillId="6" borderId="60" xfId="0" applyFill="1" applyBorder="1" applyAlignment="1" applyProtection="1">
      <alignment horizontal="center" vertical="center" wrapText="1"/>
    </xf>
    <xf numFmtId="0" fontId="0" fillId="0" borderId="40" xfId="0" applyFill="1" applyBorder="1" applyAlignment="1" applyProtection="1">
      <alignment horizontal="center" vertical="center" wrapText="1"/>
    </xf>
    <xf numFmtId="0" fontId="0" fillId="6" borderId="40" xfId="0" applyFill="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40"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6" borderId="30" xfId="0" applyFill="1" applyBorder="1" applyAlignment="1" applyProtection="1">
      <alignment horizontal="center" vertical="top" wrapText="1"/>
    </xf>
    <xf numFmtId="0" fontId="0" fillId="6" borderId="40" xfId="0" applyFill="1" applyBorder="1" applyAlignment="1" applyProtection="1">
      <alignment horizontal="center" vertical="top" wrapText="1"/>
    </xf>
    <xf numFmtId="0" fontId="8" fillId="6" borderId="3" xfId="0" applyNumberFormat="1" applyFont="1" applyFill="1" applyBorder="1" applyAlignment="1" applyProtection="1">
      <alignment horizontal="center" vertical="center" wrapText="1"/>
    </xf>
    <xf numFmtId="0" fontId="8" fillId="6" borderId="4" xfId="0" applyNumberFormat="1" applyFont="1" applyFill="1" applyBorder="1" applyAlignment="1" applyProtection="1">
      <alignment horizontal="center" vertical="center" wrapText="1"/>
    </xf>
    <xf numFmtId="0" fontId="8" fillId="6" borderId="6" xfId="0" applyNumberFormat="1" applyFont="1" applyFill="1" applyBorder="1" applyAlignment="1" applyProtection="1">
      <alignment horizontal="center" vertical="center" wrapText="1"/>
    </xf>
  </cellXfs>
  <cellStyles count="3">
    <cellStyle name="Hiperlink" xfId="2" builtinId="8"/>
    <cellStyle name="Normal" xfId="0" builtinId="0"/>
    <cellStyle name="Porcentagem" xfId="1" builtinId="5"/>
  </cellStyles>
  <dxfs count="9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2"/>
  <sheetViews>
    <sheetView workbookViewId="0">
      <selection activeCell="A89" sqref="A89"/>
    </sheetView>
  </sheetViews>
  <sheetFormatPr defaultRowHeight="15" x14ac:dyDescent="0.25"/>
  <cols>
    <col min="1" max="1" width="91.140625" style="82" customWidth="1"/>
    <col min="2" max="8" width="9.140625" style="77"/>
    <col min="9" max="16" width="9.140625" style="8"/>
    <col min="17" max="17" width="9.140625" style="8" customWidth="1"/>
    <col min="18" max="16384" width="9.140625" style="8"/>
  </cols>
  <sheetData>
    <row r="1" spans="1:1" s="78" customFormat="1" x14ac:dyDescent="0.25">
      <c r="A1" s="79" t="s">
        <v>278</v>
      </c>
    </row>
    <row r="2" spans="1:1" s="78" customFormat="1" x14ac:dyDescent="0.25">
      <c r="A2" s="79"/>
    </row>
    <row r="3" spans="1:1" s="78" customFormat="1" ht="30" x14ac:dyDescent="0.25">
      <c r="A3" s="80" t="s">
        <v>685</v>
      </c>
    </row>
    <row r="4" spans="1:1" s="78" customFormat="1" ht="15.75" thickBot="1" x14ac:dyDescent="0.3">
      <c r="A4" s="81"/>
    </row>
    <row r="5" spans="1:1" s="78" customFormat="1" ht="15.75" thickBot="1" x14ac:dyDescent="0.3">
      <c r="A5" s="83" t="s">
        <v>684</v>
      </c>
    </row>
    <row r="6" spans="1:1" s="78" customFormat="1" ht="30" x14ac:dyDescent="0.25">
      <c r="A6" s="84" t="s">
        <v>741</v>
      </c>
    </row>
    <row r="7" spans="1:1" s="78" customFormat="1" ht="30" x14ac:dyDescent="0.25">
      <c r="A7" s="84" t="s">
        <v>718</v>
      </c>
    </row>
    <row r="8" spans="1:1" s="78" customFormat="1" ht="30" x14ac:dyDescent="0.25">
      <c r="A8" s="84" t="s">
        <v>719</v>
      </c>
    </row>
    <row r="9" spans="1:1" s="78" customFormat="1" ht="30" x14ac:dyDescent="0.25">
      <c r="A9" s="84" t="s">
        <v>720</v>
      </c>
    </row>
    <row r="10" spans="1:1" s="78" customFormat="1" x14ac:dyDescent="0.25">
      <c r="A10" s="84" t="s">
        <v>721</v>
      </c>
    </row>
    <row r="11" spans="1:1" s="78" customFormat="1" ht="15" customHeight="1" x14ac:dyDescent="0.25">
      <c r="A11" s="84" t="s">
        <v>722</v>
      </c>
    </row>
    <row r="12" spans="1:1" s="78" customFormat="1" ht="30" x14ac:dyDescent="0.25">
      <c r="A12" s="84" t="s">
        <v>723</v>
      </c>
    </row>
    <row r="13" spans="1:1" s="78" customFormat="1" x14ac:dyDescent="0.25">
      <c r="A13" s="84" t="s">
        <v>768</v>
      </c>
    </row>
    <row r="14" spans="1:1" s="78" customFormat="1" x14ac:dyDescent="0.25">
      <c r="A14" s="84" t="s">
        <v>686</v>
      </c>
    </row>
    <row r="15" spans="1:1" s="78" customFormat="1" x14ac:dyDescent="0.25">
      <c r="A15" s="84" t="s">
        <v>687</v>
      </c>
    </row>
    <row r="16" spans="1:1" s="78" customFormat="1" ht="15" customHeight="1" x14ac:dyDescent="0.25">
      <c r="A16" s="84" t="s">
        <v>688</v>
      </c>
    </row>
    <row r="17" spans="1:1" s="78" customFormat="1" ht="30" x14ac:dyDescent="0.25">
      <c r="A17" s="84" t="s">
        <v>712</v>
      </c>
    </row>
    <row r="18" spans="1:1" s="78" customFormat="1" x14ac:dyDescent="0.25">
      <c r="A18" s="84" t="s">
        <v>689</v>
      </c>
    </row>
    <row r="19" spans="1:1" s="78" customFormat="1" x14ac:dyDescent="0.25">
      <c r="A19" s="84" t="s">
        <v>770</v>
      </c>
    </row>
    <row r="20" spans="1:1" s="78" customFormat="1" x14ac:dyDescent="0.25">
      <c r="A20" s="84" t="s">
        <v>769</v>
      </c>
    </row>
    <row r="21" spans="1:1" s="78" customFormat="1" ht="30.75" thickBot="1" x14ac:dyDescent="0.3">
      <c r="A21" s="85" t="s">
        <v>713</v>
      </c>
    </row>
    <row r="22" spans="1:1" s="78" customFormat="1" ht="15.75" thickBot="1" x14ac:dyDescent="0.3">
      <c r="A22" s="82"/>
    </row>
    <row r="23" spans="1:1" s="78" customFormat="1" ht="15.75" thickBot="1" x14ac:dyDescent="0.3">
      <c r="A23" s="216" t="s">
        <v>683</v>
      </c>
    </row>
    <row r="24" spans="1:1" s="78" customFormat="1" ht="45" x14ac:dyDescent="0.25">
      <c r="A24" s="86" t="s">
        <v>714</v>
      </c>
    </row>
    <row r="25" spans="1:1" s="78" customFormat="1" x14ac:dyDescent="0.25">
      <c r="A25" s="84" t="s">
        <v>742</v>
      </c>
    </row>
    <row r="26" spans="1:1" s="78" customFormat="1" x14ac:dyDescent="0.25">
      <c r="A26" s="84" t="s">
        <v>690</v>
      </c>
    </row>
    <row r="27" spans="1:1" s="78" customFormat="1" x14ac:dyDescent="0.25">
      <c r="A27" s="84" t="s">
        <v>776</v>
      </c>
    </row>
    <row r="28" spans="1:1" s="78" customFormat="1" x14ac:dyDescent="0.25">
      <c r="A28" s="84" t="s">
        <v>777</v>
      </c>
    </row>
    <row r="29" spans="1:1" s="78" customFormat="1" x14ac:dyDescent="0.25">
      <c r="A29" s="84" t="s">
        <v>779</v>
      </c>
    </row>
    <row r="30" spans="1:1" s="78" customFormat="1" x14ac:dyDescent="0.25">
      <c r="A30" s="84" t="s">
        <v>778</v>
      </c>
    </row>
    <row r="31" spans="1:1" s="78" customFormat="1" x14ac:dyDescent="0.25">
      <c r="A31" s="84" t="s">
        <v>682</v>
      </c>
    </row>
    <row r="32" spans="1:1" s="78" customFormat="1" ht="30" x14ac:dyDescent="0.25">
      <c r="A32" s="84" t="s">
        <v>681</v>
      </c>
    </row>
    <row r="33" spans="1:1" s="78" customFormat="1" ht="60" x14ac:dyDescent="0.25">
      <c r="A33" s="370" t="s">
        <v>822</v>
      </c>
    </row>
    <row r="34" spans="1:1" s="78" customFormat="1" ht="30.75" thickBot="1" x14ac:dyDescent="0.3">
      <c r="A34" s="85" t="s">
        <v>821</v>
      </c>
    </row>
    <row r="35" spans="1:1" s="78" customFormat="1" ht="30" x14ac:dyDescent="0.25">
      <c r="A35" s="86" t="s">
        <v>823</v>
      </c>
    </row>
    <row r="36" spans="1:1" s="78" customFormat="1" ht="30" x14ac:dyDescent="0.25">
      <c r="A36" s="84" t="s">
        <v>824</v>
      </c>
    </row>
    <row r="37" spans="1:1" s="78" customFormat="1" ht="30" x14ac:dyDescent="0.25">
      <c r="A37" s="84" t="s">
        <v>825</v>
      </c>
    </row>
    <row r="38" spans="1:1" s="78" customFormat="1" ht="30" x14ac:dyDescent="0.25">
      <c r="A38" s="84" t="s">
        <v>826</v>
      </c>
    </row>
    <row r="39" spans="1:1" s="78" customFormat="1" ht="30" x14ac:dyDescent="0.25">
      <c r="A39" s="84" t="s">
        <v>827</v>
      </c>
    </row>
    <row r="40" spans="1:1" s="78" customFormat="1" ht="30" customHeight="1" x14ac:dyDescent="0.25">
      <c r="A40" s="84" t="s">
        <v>828</v>
      </c>
    </row>
    <row r="41" spans="1:1" s="78" customFormat="1" ht="45" x14ac:dyDescent="0.25">
      <c r="A41" s="84" t="s">
        <v>829</v>
      </c>
    </row>
    <row r="42" spans="1:1" s="78" customFormat="1" ht="60.75" thickBot="1" x14ac:dyDescent="0.3">
      <c r="A42" s="85" t="s">
        <v>830</v>
      </c>
    </row>
    <row r="43" spans="1:1" s="78" customFormat="1" ht="15.75" thickBot="1" x14ac:dyDescent="0.3">
      <c r="A43" s="82"/>
    </row>
    <row r="44" spans="1:1" s="78" customFormat="1" ht="15.75" thickBot="1" x14ac:dyDescent="0.3">
      <c r="A44" s="83" t="s">
        <v>680</v>
      </c>
    </row>
    <row r="45" spans="1:1" s="78" customFormat="1" ht="30" x14ac:dyDescent="0.25">
      <c r="A45" s="84" t="s">
        <v>679</v>
      </c>
    </row>
    <row r="46" spans="1:1" s="78" customFormat="1" x14ac:dyDescent="0.25">
      <c r="A46" s="84" t="s">
        <v>678</v>
      </c>
    </row>
    <row r="47" spans="1:1" s="78" customFormat="1" ht="45" x14ac:dyDescent="0.25">
      <c r="A47" s="84" t="s">
        <v>780</v>
      </c>
    </row>
    <row r="48" spans="1:1" s="78" customFormat="1" ht="30.75" thickBot="1" x14ac:dyDescent="0.3">
      <c r="A48" s="85" t="s">
        <v>781</v>
      </c>
    </row>
    <row r="49" spans="1:1" s="78" customFormat="1" ht="15.75" thickBot="1" x14ac:dyDescent="0.3">
      <c r="A49" s="82"/>
    </row>
    <row r="50" spans="1:1" s="78" customFormat="1" ht="15.75" thickBot="1" x14ac:dyDescent="0.3">
      <c r="A50" s="83" t="s">
        <v>677</v>
      </c>
    </row>
    <row r="51" spans="1:1" s="78" customFormat="1" ht="30" x14ac:dyDescent="0.25">
      <c r="A51" s="86" t="s">
        <v>675</v>
      </c>
    </row>
    <row r="52" spans="1:1" s="78" customFormat="1" ht="30" x14ac:dyDescent="0.25">
      <c r="A52" s="84" t="s">
        <v>747</v>
      </c>
    </row>
    <row r="53" spans="1:1" s="78" customFormat="1" ht="30" x14ac:dyDescent="0.25">
      <c r="A53" s="84" t="s">
        <v>674</v>
      </c>
    </row>
    <row r="54" spans="1:1" s="78" customFormat="1" ht="45" x14ac:dyDescent="0.25">
      <c r="A54" s="84" t="s">
        <v>788</v>
      </c>
    </row>
    <row r="55" spans="1:1" s="78" customFormat="1" ht="30" x14ac:dyDescent="0.25">
      <c r="A55" s="84" t="s">
        <v>748</v>
      </c>
    </row>
    <row r="56" spans="1:1" s="78" customFormat="1" ht="45" x14ac:dyDescent="0.25">
      <c r="A56" s="84" t="s">
        <v>749</v>
      </c>
    </row>
    <row r="57" spans="1:1" s="78" customFormat="1" ht="30" customHeight="1" x14ac:dyDescent="0.25">
      <c r="A57" s="84" t="s">
        <v>782</v>
      </c>
    </row>
    <row r="58" spans="1:1" s="78" customFormat="1" ht="15" customHeight="1" x14ac:dyDescent="0.25">
      <c r="A58" s="84" t="s">
        <v>752</v>
      </c>
    </row>
    <row r="59" spans="1:1" s="78" customFormat="1" ht="30.75" thickBot="1" x14ac:dyDescent="0.3">
      <c r="A59" s="84" t="s">
        <v>751</v>
      </c>
    </row>
    <row r="60" spans="1:1" s="78" customFormat="1" ht="30" x14ac:dyDescent="0.25">
      <c r="A60" s="86" t="s">
        <v>750</v>
      </c>
    </row>
    <row r="61" spans="1:1" s="78" customFormat="1" ht="30" x14ac:dyDescent="0.25">
      <c r="A61" s="84" t="s">
        <v>753</v>
      </c>
    </row>
    <row r="62" spans="1:1" s="78" customFormat="1" ht="45" customHeight="1" x14ac:dyDescent="0.25">
      <c r="A62" s="84" t="s">
        <v>783</v>
      </c>
    </row>
    <row r="63" spans="1:1" s="78" customFormat="1" x14ac:dyDescent="0.25">
      <c r="A63" s="84" t="s">
        <v>754</v>
      </c>
    </row>
    <row r="64" spans="1:1" s="78" customFormat="1" x14ac:dyDescent="0.25">
      <c r="A64" s="84" t="s">
        <v>755</v>
      </c>
    </row>
    <row r="65" spans="1:1" s="78" customFormat="1" x14ac:dyDescent="0.25">
      <c r="A65" s="84" t="s">
        <v>756</v>
      </c>
    </row>
    <row r="66" spans="1:1" s="78" customFormat="1" x14ac:dyDescent="0.25">
      <c r="A66" s="84" t="s">
        <v>784</v>
      </c>
    </row>
    <row r="67" spans="1:1" s="78" customFormat="1" x14ac:dyDescent="0.25">
      <c r="A67" s="84" t="s">
        <v>694</v>
      </c>
    </row>
    <row r="68" spans="1:1" s="78" customFormat="1" ht="30" x14ac:dyDescent="0.25">
      <c r="A68" s="84" t="s">
        <v>785</v>
      </c>
    </row>
    <row r="69" spans="1:1" s="78" customFormat="1" ht="30.75" thickBot="1" x14ac:dyDescent="0.3">
      <c r="A69" s="85" t="s">
        <v>757</v>
      </c>
    </row>
    <row r="70" spans="1:1" s="78" customFormat="1" ht="15.75" thickBot="1" x14ac:dyDescent="0.3">
      <c r="A70" s="215"/>
    </row>
    <row r="71" spans="1:1" s="78" customFormat="1" ht="15.75" thickBot="1" x14ac:dyDescent="0.3">
      <c r="A71" s="216" t="s">
        <v>676</v>
      </c>
    </row>
    <row r="72" spans="1:1" s="78" customFormat="1" ht="30" x14ac:dyDescent="0.25">
      <c r="A72" s="86" t="s">
        <v>675</v>
      </c>
    </row>
    <row r="73" spans="1:1" s="78" customFormat="1" ht="30" x14ac:dyDescent="0.25">
      <c r="A73" s="84" t="s">
        <v>715</v>
      </c>
    </row>
    <row r="74" spans="1:1" s="78" customFormat="1" ht="30" x14ac:dyDescent="0.25">
      <c r="A74" s="84" t="s">
        <v>674</v>
      </c>
    </row>
    <row r="75" spans="1:1" s="78" customFormat="1" ht="30" customHeight="1" x14ac:dyDescent="0.25">
      <c r="A75" s="84" t="s">
        <v>831</v>
      </c>
    </row>
    <row r="76" spans="1:1" s="78" customFormat="1" ht="30" customHeight="1" x14ac:dyDescent="0.25">
      <c r="A76" s="84" t="s">
        <v>832</v>
      </c>
    </row>
    <row r="77" spans="1:1" s="78" customFormat="1" ht="30" x14ac:dyDescent="0.25">
      <c r="A77" s="84" t="s">
        <v>789</v>
      </c>
    </row>
    <row r="78" spans="1:1" s="78" customFormat="1" ht="30" x14ac:dyDescent="0.25">
      <c r="A78" s="84" t="s">
        <v>745</v>
      </c>
    </row>
    <row r="79" spans="1:1" s="78" customFormat="1" ht="30" x14ac:dyDescent="0.25">
      <c r="A79" s="84" t="s">
        <v>746</v>
      </c>
    </row>
    <row r="80" spans="1:1" s="78" customFormat="1" ht="45" x14ac:dyDescent="0.25">
      <c r="A80" s="84" t="s">
        <v>744</v>
      </c>
    </row>
    <row r="81" spans="1:1" s="78" customFormat="1" ht="165.75" thickBot="1" x14ac:dyDescent="0.3">
      <c r="A81" s="356" t="s">
        <v>786</v>
      </c>
    </row>
    <row r="82" spans="1:1" s="78" customFormat="1" x14ac:dyDescent="0.25">
      <c r="A82" s="419"/>
    </row>
    <row r="83" spans="1:1" s="78" customFormat="1" ht="15.75" thickBot="1" x14ac:dyDescent="0.3">
      <c r="A83" s="215"/>
    </row>
    <row r="84" spans="1:1" s="78" customFormat="1" ht="15.75" thickBot="1" x14ac:dyDescent="0.3">
      <c r="A84" s="83" t="s">
        <v>673</v>
      </c>
    </row>
    <row r="85" spans="1:1" s="78" customFormat="1" ht="30" x14ac:dyDescent="0.25">
      <c r="A85" s="84" t="s">
        <v>672</v>
      </c>
    </row>
    <row r="86" spans="1:1" s="78" customFormat="1" x14ac:dyDescent="0.25">
      <c r="A86" s="84" t="s">
        <v>678</v>
      </c>
    </row>
    <row r="87" spans="1:1" s="78" customFormat="1" ht="30" x14ac:dyDescent="0.25">
      <c r="A87" s="84" t="s">
        <v>834</v>
      </c>
    </row>
    <row r="88" spans="1:1" s="78" customFormat="1" ht="30.75" thickBot="1" x14ac:dyDescent="0.3">
      <c r="A88" s="85" t="s">
        <v>833</v>
      </c>
    </row>
    <row r="89" spans="1:1" s="78" customFormat="1" ht="15.75" thickBot="1" x14ac:dyDescent="0.3">
      <c r="A89" s="215"/>
    </row>
    <row r="90" spans="1:1" s="78" customFormat="1" ht="15.75" thickBot="1" x14ac:dyDescent="0.3">
      <c r="A90" s="83" t="s">
        <v>771</v>
      </c>
    </row>
    <row r="91" spans="1:1" s="78" customFormat="1" ht="30" x14ac:dyDescent="0.25">
      <c r="A91" s="84" t="s">
        <v>772</v>
      </c>
    </row>
    <row r="92" spans="1:1" s="78" customFormat="1" x14ac:dyDescent="0.25">
      <c r="A92" s="84" t="s">
        <v>671</v>
      </c>
    </row>
    <row r="93" spans="1:1" s="78" customFormat="1" ht="60.75" thickBot="1" x14ac:dyDescent="0.3">
      <c r="A93" s="85" t="s">
        <v>773</v>
      </c>
    </row>
    <row r="94" spans="1:1" s="78" customFormat="1" ht="15.75" thickBot="1" x14ac:dyDescent="0.3">
      <c r="A94" s="215"/>
    </row>
    <row r="95" spans="1:1" s="78" customFormat="1" ht="15.75" thickBot="1" x14ac:dyDescent="0.3">
      <c r="A95" s="216" t="s">
        <v>774</v>
      </c>
    </row>
    <row r="96" spans="1:1" s="78" customFormat="1" ht="30" x14ac:dyDescent="0.25">
      <c r="A96" s="86" t="s">
        <v>670</v>
      </c>
    </row>
    <row r="97" spans="1:1" s="78" customFormat="1" ht="30" x14ac:dyDescent="0.25">
      <c r="A97" s="84" t="s">
        <v>787</v>
      </c>
    </row>
    <row r="98" spans="1:1" s="78" customFormat="1" ht="30" x14ac:dyDescent="0.25">
      <c r="A98" s="84" t="s">
        <v>669</v>
      </c>
    </row>
    <row r="99" spans="1:1" s="78" customFormat="1" ht="30" x14ac:dyDescent="0.25">
      <c r="A99" s="84" t="s">
        <v>668</v>
      </c>
    </row>
    <row r="100" spans="1:1" s="78" customFormat="1" ht="30" x14ac:dyDescent="0.25">
      <c r="A100" s="84" t="s">
        <v>667</v>
      </c>
    </row>
    <row r="101" spans="1:1" s="78" customFormat="1" ht="45" x14ac:dyDescent="0.25">
      <c r="A101" s="84" t="s">
        <v>716</v>
      </c>
    </row>
    <row r="102" spans="1:1" s="78" customFormat="1" x14ac:dyDescent="0.25">
      <c r="A102" s="84" t="s">
        <v>666</v>
      </c>
    </row>
    <row r="103" spans="1:1" s="78" customFormat="1" x14ac:dyDescent="0.25">
      <c r="A103" s="84" t="s">
        <v>691</v>
      </c>
    </row>
    <row r="104" spans="1:1" s="78" customFormat="1" ht="30" x14ac:dyDescent="0.25">
      <c r="A104" s="84" t="s">
        <v>692</v>
      </c>
    </row>
    <row r="105" spans="1:1" s="78" customFormat="1" x14ac:dyDescent="0.25">
      <c r="A105" s="84" t="s">
        <v>693</v>
      </c>
    </row>
    <row r="106" spans="1:1" s="78" customFormat="1" x14ac:dyDescent="0.25">
      <c r="A106" s="84" t="s">
        <v>694</v>
      </c>
    </row>
    <row r="107" spans="1:1" s="78" customFormat="1" x14ac:dyDescent="0.25">
      <c r="A107" s="84" t="s">
        <v>758</v>
      </c>
    </row>
    <row r="108" spans="1:1" s="78" customFormat="1" ht="30" x14ac:dyDescent="0.25">
      <c r="A108" s="84" t="s">
        <v>695</v>
      </c>
    </row>
    <row r="109" spans="1:1" s="78" customFormat="1" x14ac:dyDescent="0.25">
      <c r="A109" s="84" t="s">
        <v>693</v>
      </c>
    </row>
    <row r="110" spans="1:1" s="78" customFormat="1" ht="30" x14ac:dyDescent="0.25">
      <c r="A110" s="84" t="s">
        <v>739</v>
      </c>
    </row>
    <row r="111" spans="1:1" s="78" customFormat="1" ht="30.75" thickBot="1" x14ac:dyDescent="0.3">
      <c r="A111" s="85" t="s">
        <v>696</v>
      </c>
    </row>
    <row r="112" spans="1:1" s="78" customFormat="1" x14ac:dyDescent="0.25">
      <c r="A112" s="82"/>
    </row>
    <row r="113" spans="1:1" s="78" customFormat="1" ht="15" customHeight="1" x14ac:dyDescent="0.25">
      <c r="A113" s="82"/>
    </row>
    <row r="114" spans="1:1" s="78" customFormat="1" ht="15" customHeight="1" x14ac:dyDescent="0.25">
      <c r="A114" s="82"/>
    </row>
    <row r="115" spans="1:1" s="78" customFormat="1" ht="15" customHeight="1" x14ac:dyDescent="0.25">
      <c r="A115" s="82"/>
    </row>
    <row r="116" spans="1:1" s="78" customFormat="1" ht="15" customHeight="1" x14ac:dyDescent="0.25">
      <c r="A116" s="82"/>
    </row>
    <row r="117" spans="1:1" s="78" customFormat="1" ht="15" customHeight="1" x14ac:dyDescent="0.25">
      <c r="A117" s="82"/>
    </row>
    <row r="118" spans="1:1" s="78" customFormat="1" ht="15" customHeight="1" x14ac:dyDescent="0.25">
      <c r="A118" s="82"/>
    </row>
    <row r="119" spans="1:1" s="78" customFormat="1" ht="15" customHeight="1" x14ac:dyDescent="0.25">
      <c r="A119" s="82"/>
    </row>
    <row r="120" spans="1:1" s="78" customFormat="1" ht="15" customHeight="1" x14ac:dyDescent="0.25">
      <c r="A120" s="82"/>
    </row>
    <row r="121" spans="1:1" s="78" customFormat="1" ht="15" customHeight="1" x14ac:dyDescent="0.25">
      <c r="A121" s="82"/>
    </row>
    <row r="122" spans="1:1" s="78" customFormat="1" ht="15" customHeight="1" x14ac:dyDescent="0.25">
      <c r="A122" s="82"/>
    </row>
    <row r="123" spans="1:1" s="78" customFormat="1" ht="15" customHeight="1" x14ac:dyDescent="0.25">
      <c r="A123" s="82"/>
    </row>
    <row r="124" spans="1:1" s="78" customFormat="1" ht="15" customHeight="1" x14ac:dyDescent="0.25">
      <c r="A124" s="82"/>
    </row>
    <row r="125" spans="1:1" s="78" customFormat="1" ht="15" customHeight="1" x14ac:dyDescent="0.25">
      <c r="A125" s="82"/>
    </row>
    <row r="126" spans="1:1" s="78" customFormat="1" ht="15" customHeight="1" x14ac:dyDescent="0.25">
      <c r="A126" s="82"/>
    </row>
    <row r="127" spans="1:1" s="78" customFormat="1" ht="15" customHeight="1" x14ac:dyDescent="0.25">
      <c r="A127" s="82"/>
    </row>
    <row r="128" spans="1:1" s="78" customFormat="1" ht="15" customHeight="1" x14ac:dyDescent="0.25">
      <c r="A128" s="82"/>
    </row>
    <row r="129" spans="1:1" s="78" customFormat="1" ht="15" customHeight="1" x14ac:dyDescent="0.25">
      <c r="A129" s="82"/>
    </row>
    <row r="130" spans="1:1" s="78" customFormat="1" ht="15" customHeight="1" x14ac:dyDescent="0.25">
      <c r="A130" s="82"/>
    </row>
    <row r="131" spans="1:1" s="78" customFormat="1" ht="15" customHeight="1" x14ac:dyDescent="0.25">
      <c r="A131" s="82"/>
    </row>
    <row r="132" spans="1:1" s="78" customFormat="1" ht="15" customHeight="1" x14ac:dyDescent="0.25">
      <c r="A132" s="82"/>
    </row>
    <row r="133" spans="1:1" s="78" customFormat="1" ht="15" customHeight="1" x14ac:dyDescent="0.25">
      <c r="A133" s="82"/>
    </row>
    <row r="134" spans="1:1" s="78" customFormat="1" ht="15" customHeight="1" x14ac:dyDescent="0.25">
      <c r="A134" s="82"/>
    </row>
    <row r="135" spans="1:1" s="78" customFormat="1" ht="15" customHeight="1" x14ac:dyDescent="0.25">
      <c r="A135" s="82"/>
    </row>
    <row r="136" spans="1:1" s="78" customFormat="1" ht="15" customHeight="1" x14ac:dyDescent="0.25">
      <c r="A136" s="82"/>
    </row>
    <row r="137" spans="1:1" s="78" customFormat="1" ht="15" customHeight="1" x14ac:dyDescent="0.25">
      <c r="A137" s="82"/>
    </row>
    <row r="138" spans="1:1" s="78" customFormat="1" ht="15" customHeight="1" x14ac:dyDescent="0.25">
      <c r="A138" s="82"/>
    </row>
    <row r="139" spans="1:1" s="78" customFormat="1" ht="15" customHeight="1" x14ac:dyDescent="0.25">
      <c r="A139" s="82"/>
    </row>
    <row r="140" spans="1:1" s="78" customFormat="1" ht="15" customHeight="1" x14ac:dyDescent="0.25">
      <c r="A140" s="82"/>
    </row>
    <row r="141" spans="1:1" s="78" customFormat="1" ht="15" customHeight="1" x14ac:dyDescent="0.25">
      <c r="A141" s="82"/>
    </row>
    <row r="142" spans="1:1" s="78" customFormat="1" ht="15" customHeight="1" x14ac:dyDescent="0.25">
      <c r="A142" s="82"/>
    </row>
  </sheetData>
  <sheetProtection sheet="1" objects="1" scenarios="1"/>
  <pageMargins left="1.1811023622047245" right="0.59055118110236227" top="0.78740157480314965" bottom="0.78740157480314965" header="0.49212598425196852" footer="0.4921259842519685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2"/>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67" t="s">
        <v>544</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ht="15" customHeight="1" x14ac:dyDescent="0.25">
      <c r="A4" s="571">
        <f>AVERAGE('Consolid Vuln'!C6,'Consolid Vuln'!C13,'Consolid Vuln'!C20,'Consolid Vuln'!C28)</f>
        <v>1.4958083379039262</v>
      </c>
      <c r="B4" s="585" t="s">
        <v>612</v>
      </c>
      <c r="C4" s="61">
        <f>IF(E4="A ser especificado pela instalação portuária, caso necessário","-",'Ameaças e Cnsq'!R17)</f>
        <v>2.3333333333333335</v>
      </c>
      <c r="D4" s="61">
        <f>IF(E4="A ser especificado pela instalação portuária, caso necessário","-",AVERAGE($A$4,C4))</f>
        <v>1.9145708356186297</v>
      </c>
      <c r="E4" s="34" t="s">
        <v>393</v>
      </c>
      <c r="F4" s="61">
        <f>IF(E4="A ser especificado pela instalação portuária, caso necessário","-",'Ameaças e Cnsq'!S17)</f>
        <v>3</v>
      </c>
      <c r="G4" s="574">
        <f>Ativos!R39</f>
        <v>2.0277777777777781</v>
      </c>
      <c r="H4" s="61">
        <f>IF(E4="A ser especificado pela instalação portuária, caso necessário","-",AVERAGE($G$4,F4))</f>
        <v>2.5138888888888893</v>
      </c>
      <c r="I4" s="62">
        <f>IF(E4="A ser especificado pela instalação portuária, caso necessário","-",D4*H4)</f>
        <v>4.8130183506523894</v>
      </c>
      <c r="J4" s="63" t="str">
        <f>IF(E4="A ser especificado pela instalação portuária, caso necessário","-",(IF(AND(I4&gt;=0.75,I4&lt;2.5),"MUITO BAIXO",IF(AND(I4&gt;=2.5,I4&lt;3.6),"BAIXO",IF(AND(I4&gt;=3.6,I4&lt;5.5),"MÉDIO",IF(AND(I4&gt;=5.5,I4&lt;7),"ALTO",IF(AND(I4&gt;=7,I4&lt;=9),"MUITO ALTO")))))))</f>
        <v>MÉDIO</v>
      </c>
    </row>
    <row r="5" spans="1:10" ht="15" customHeight="1" x14ac:dyDescent="0.25">
      <c r="A5" s="572"/>
      <c r="B5" s="586"/>
      <c r="C5" s="61" t="str">
        <f>IF(E5="A ser especificado pela instalação portuária, caso necessário","-",'Ameaças e Cnsq'!R21)</f>
        <v>-</v>
      </c>
      <c r="D5" s="61" t="str">
        <f t="shared" ref="D5:D32" si="0">IF(E5="A ser especificado pela instalação portuária, caso necessário","-",AVERAGE($A$4,C5))</f>
        <v>-</v>
      </c>
      <c r="E5" s="34" t="s">
        <v>634</v>
      </c>
      <c r="F5" s="61" t="str">
        <f>IF(E5="A ser especificado pela instalação portuária, caso necessário","-",'Ameaças e Cnsq'!S21)</f>
        <v>-</v>
      </c>
      <c r="G5" s="575"/>
      <c r="H5" s="61" t="str">
        <f t="shared" ref="H5:H26" si="1">IF(E5="A ser especificado pela instalação portuária, caso necessário","-",AVERAGE($G$4,F5))</f>
        <v>-</v>
      </c>
      <c r="I5" s="62" t="str">
        <f t="shared" ref="I5:I32" si="2">IF(E5="A ser especificado pela instalação portuária, caso necessário","-",D5*H5)</f>
        <v>-</v>
      </c>
      <c r="J5" s="63" t="str">
        <f t="shared" ref="J5:J32" si="3">IF(E5="A ser especificado pela instalação portuária, caso necessário","-",(IF(AND(I5&gt;=0.75,I5&lt;2.5),"MUITO BAIXO",IF(AND(I5&gt;=2.5,I5&lt;3.6),"BAIXO",IF(AND(I5&gt;=3.6,I5&lt;5.5),"MÉDIO",IF(AND(I5&gt;=5.5,I5&lt;7),"ALTO",IF(AND(I5&gt;=7,I5&lt;=9),"MUITO ALTO")))))))</f>
        <v>-</v>
      </c>
    </row>
    <row r="6" spans="1:10" ht="15" customHeight="1" x14ac:dyDescent="0.25">
      <c r="A6" s="572"/>
      <c r="B6" s="588" t="s">
        <v>641</v>
      </c>
      <c r="C6" s="49">
        <f>IF(E6="A ser especificado pela instalação portuária, caso necessário","-",'Ameaças e Cnsq'!R31)</f>
        <v>1.6666666666666667</v>
      </c>
      <c r="D6" s="49">
        <f t="shared" si="0"/>
        <v>1.5812375022852965</v>
      </c>
      <c r="E6" s="42" t="s">
        <v>393</v>
      </c>
      <c r="F6" s="49">
        <f>IF(E6="A ser especificado pela instalação portuária, caso necessário","-",'Ameaças e Cnsq'!S31)</f>
        <v>3</v>
      </c>
      <c r="G6" s="575"/>
      <c r="H6" s="49">
        <f t="shared" si="1"/>
        <v>2.5138888888888893</v>
      </c>
      <c r="I6" s="50">
        <f t="shared" si="2"/>
        <v>3.9750553876894266</v>
      </c>
      <c r="J6" s="51" t="str">
        <f t="shared" si="3"/>
        <v>MÉDIO</v>
      </c>
    </row>
    <row r="7" spans="1:10" ht="15" customHeight="1" x14ac:dyDescent="0.25">
      <c r="A7" s="572"/>
      <c r="B7" s="589"/>
      <c r="C7" s="49" t="str">
        <f>IF(E7="A ser especificado pela instalação portuária, caso necessário","-",'Ameaças e Cnsq'!R35)</f>
        <v>-</v>
      </c>
      <c r="D7" s="49" t="str">
        <f t="shared" si="0"/>
        <v>-</v>
      </c>
      <c r="E7" s="42" t="s">
        <v>634</v>
      </c>
      <c r="F7" s="49" t="str">
        <f>IF(E7="A ser especificado pela instalação portuária, caso necessário","-",'Ameaças e Cnsq'!S35)</f>
        <v>-</v>
      </c>
      <c r="G7" s="575"/>
      <c r="H7" s="49" t="str">
        <f t="shared" si="1"/>
        <v>-</v>
      </c>
      <c r="I7" s="50" t="str">
        <f t="shared" si="2"/>
        <v>-</v>
      </c>
      <c r="J7" s="51" t="str">
        <f t="shared" si="3"/>
        <v>-</v>
      </c>
    </row>
    <row r="8" spans="1:10" ht="15" customHeight="1" x14ac:dyDescent="0.25">
      <c r="A8" s="572"/>
      <c r="B8" s="585" t="s">
        <v>613</v>
      </c>
      <c r="C8" s="61">
        <f>IF(E8="A ser especificado pela instalação portuária, caso necessário","-",'Ameaças e Cnsq'!R46)</f>
        <v>1.8333333333333333</v>
      </c>
      <c r="D8" s="61">
        <f t="shared" si="0"/>
        <v>1.6645708356186297</v>
      </c>
      <c r="E8" s="34" t="s">
        <v>393</v>
      </c>
      <c r="F8" s="61">
        <f>IF(E8="A ser especificado pela instalação portuária, caso necessário","-",'Ameaças e Cnsq'!S46)</f>
        <v>3</v>
      </c>
      <c r="G8" s="575"/>
      <c r="H8" s="61">
        <f t="shared" si="1"/>
        <v>2.5138888888888893</v>
      </c>
      <c r="I8" s="62">
        <f t="shared" si="2"/>
        <v>4.184546128430167</v>
      </c>
      <c r="J8" s="63" t="str">
        <f t="shared" si="3"/>
        <v>MÉDIO</v>
      </c>
    </row>
    <row r="9" spans="1:10" ht="15" customHeight="1" x14ac:dyDescent="0.25">
      <c r="A9" s="572"/>
      <c r="B9" s="590"/>
      <c r="C9" s="61" t="str">
        <f>IF(E9="A ser especificado pela instalação portuária, caso necessário","-",'Ameaças e Cnsq'!R50)</f>
        <v>-</v>
      </c>
      <c r="D9" s="61" t="str">
        <f t="shared" si="0"/>
        <v>-</v>
      </c>
      <c r="E9" s="34" t="s">
        <v>634</v>
      </c>
      <c r="F9" s="61" t="str">
        <f>IF(E9="A ser especificado pela instalação portuária, caso necessário","-",'Ameaças e Cnsq'!S50)</f>
        <v>-</v>
      </c>
      <c r="G9" s="575"/>
      <c r="H9" s="61" t="str">
        <f t="shared" si="1"/>
        <v>-</v>
      </c>
      <c r="I9" s="62" t="str">
        <f t="shared" si="2"/>
        <v>-</v>
      </c>
      <c r="J9" s="63" t="str">
        <f t="shared" si="3"/>
        <v>-</v>
      </c>
    </row>
    <row r="10" spans="1:10" ht="15" customHeight="1" x14ac:dyDescent="0.25">
      <c r="A10" s="572"/>
      <c r="B10" s="588" t="s">
        <v>614</v>
      </c>
      <c r="C10" s="49">
        <f>IF(E10="A ser especificado pela instalação portuária, caso necessário","-",'Ameaças e Cnsq'!R61)</f>
        <v>1.8333333333333333</v>
      </c>
      <c r="D10" s="49">
        <f t="shared" si="0"/>
        <v>1.6645708356186297</v>
      </c>
      <c r="E10" s="42" t="s">
        <v>393</v>
      </c>
      <c r="F10" s="49">
        <f>IF(E10="A ser especificado pela instalação portuária, caso necessário","-",'Ameaças e Cnsq'!S61)</f>
        <v>2</v>
      </c>
      <c r="G10" s="575"/>
      <c r="H10" s="49">
        <f t="shared" si="1"/>
        <v>2.0138888888888893</v>
      </c>
      <c r="I10" s="50">
        <f t="shared" si="2"/>
        <v>3.3522607106208522</v>
      </c>
      <c r="J10" s="51" t="str">
        <f t="shared" si="3"/>
        <v>BAIXO</v>
      </c>
    </row>
    <row r="11" spans="1:10" ht="15" customHeight="1" x14ac:dyDescent="0.25">
      <c r="A11" s="572"/>
      <c r="B11" s="589"/>
      <c r="C11" s="49" t="str">
        <f>IF(E11="A ser especificado pela instalação portuária, caso necessário","-",'Ameaças e Cnsq'!R64)</f>
        <v>-</v>
      </c>
      <c r="D11" s="49" t="str">
        <f t="shared" si="0"/>
        <v>-</v>
      </c>
      <c r="E11" s="42" t="s">
        <v>634</v>
      </c>
      <c r="F11" s="49" t="str">
        <f>IF(E11="A ser especificado pela instalação portuária, caso necessário","-",'Ameaças e Cnsq'!S64)</f>
        <v>-</v>
      </c>
      <c r="G11" s="575"/>
      <c r="H11" s="49" t="str">
        <f t="shared" si="1"/>
        <v>-</v>
      </c>
      <c r="I11" s="50" t="str">
        <f t="shared" si="2"/>
        <v>-</v>
      </c>
      <c r="J11" s="51" t="str">
        <f t="shared" si="3"/>
        <v>-</v>
      </c>
    </row>
    <row r="12" spans="1:10" ht="15" customHeight="1" x14ac:dyDescent="0.25">
      <c r="A12" s="572"/>
      <c r="B12" s="585" t="s">
        <v>642</v>
      </c>
      <c r="C12" s="61">
        <f>IF(E12="A ser especificado pela instalação portuária, caso necessário","-",'Ameaças e Cnsq'!R73)</f>
        <v>1.8333333333333333</v>
      </c>
      <c r="D12" s="61">
        <f t="shared" si="0"/>
        <v>1.6645708356186297</v>
      </c>
      <c r="E12" s="34" t="s">
        <v>393</v>
      </c>
      <c r="F12" s="61">
        <f>IF(E12="A ser especificado pela instalação portuária, caso necessário","-",'Ameaças e Cnsq'!S73)</f>
        <v>3</v>
      </c>
      <c r="G12" s="575"/>
      <c r="H12" s="61">
        <f t="shared" si="1"/>
        <v>2.5138888888888893</v>
      </c>
      <c r="I12" s="62">
        <f t="shared" si="2"/>
        <v>4.184546128430167</v>
      </c>
      <c r="J12" s="63" t="str">
        <f t="shared" si="3"/>
        <v>MÉDIO</v>
      </c>
    </row>
    <row r="13" spans="1:10" ht="15" customHeight="1" x14ac:dyDescent="0.25">
      <c r="A13" s="572"/>
      <c r="B13" s="586"/>
      <c r="C13" s="61" t="str">
        <f>IF(E13="A ser especificado pela instalação portuária, caso necessário","-",'Ameaças e Cnsq'!R77)</f>
        <v>-</v>
      </c>
      <c r="D13" s="61" t="str">
        <f t="shared" si="0"/>
        <v>-</v>
      </c>
      <c r="E13" s="34" t="s">
        <v>634</v>
      </c>
      <c r="F13" s="61" t="str">
        <f>IF(E13="A ser especificado pela instalação portuária, caso necessário","-",'Ameaças e Cnsq'!S77)</f>
        <v>-</v>
      </c>
      <c r="G13" s="575"/>
      <c r="H13" s="61" t="str">
        <f t="shared" si="1"/>
        <v>-</v>
      </c>
      <c r="I13" s="62" t="str">
        <f t="shared" si="2"/>
        <v>-</v>
      </c>
      <c r="J13" s="63" t="str">
        <f t="shared" si="3"/>
        <v>-</v>
      </c>
    </row>
    <row r="14" spans="1:10" ht="15" customHeight="1" x14ac:dyDescent="0.25">
      <c r="A14" s="572"/>
      <c r="B14" s="588" t="s">
        <v>615</v>
      </c>
      <c r="C14" s="49">
        <f>IF(E14="A ser especificado pela instalação portuária, caso necessário","-",'Ameaças e Cnsq'!R88)</f>
        <v>1.8333333333333333</v>
      </c>
      <c r="D14" s="49">
        <f t="shared" si="0"/>
        <v>1.6645708356186297</v>
      </c>
      <c r="E14" s="42" t="s">
        <v>393</v>
      </c>
      <c r="F14" s="49">
        <f>IF(E14="A ser especificado pela instalação portuária, caso necessário","-",'Ameaças e Cnsq'!S88)</f>
        <v>3</v>
      </c>
      <c r="G14" s="575"/>
      <c r="H14" s="49">
        <f t="shared" si="1"/>
        <v>2.5138888888888893</v>
      </c>
      <c r="I14" s="50">
        <f t="shared" si="2"/>
        <v>4.184546128430167</v>
      </c>
      <c r="J14" s="51" t="str">
        <f t="shared" si="3"/>
        <v>MÉDIO</v>
      </c>
    </row>
    <row r="15" spans="1:10" ht="15" customHeight="1" x14ac:dyDescent="0.25">
      <c r="A15" s="572"/>
      <c r="B15" s="591"/>
      <c r="C15" s="49" t="str">
        <f>IF(E15="A ser especificado pela instalação portuária, caso necessário","-",'Ameaças e Cnsq'!R92)</f>
        <v>-</v>
      </c>
      <c r="D15" s="49" t="str">
        <f t="shared" si="0"/>
        <v>-</v>
      </c>
      <c r="E15" s="42" t="s">
        <v>634</v>
      </c>
      <c r="F15" s="49" t="str">
        <f>IF(E15="A ser especificado pela instalação portuária, caso necessário","-",'Ameaças e Cnsq'!S92)</f>
        <v>-</v>
      </c>
      <c r="G15" s="575"/>
      <c r="H15" s="49" t="str">
        <f t="shared" si="1"/>
        <v>-</v>
      </c>
      <c r="I15" s="50" t="str">
        <f t="shared" si="2"/>
        <v>-</v>
      </c>
      <c r="J15" s="51" t="str">
        <f t="shared" si="3"/>
        <v>-</v>
      </c>
    </row>
    <row r="16" spans="1:10" ht="15" customHeight="1" x14ac:dyDescent="0.25">
      <c r="A16" s="572"/>
      <c r="B16" s="585" t="s">
        <v>616</v>
      </c>
      <c r="C16" s="61">
        <f>IF(E16="A ser especificado pela instalação portuária, caso necessário","-",'Ameaças e Cnsq'!R103)</f>
        <v>1.8333333333333333</v>
      </c>
      <c r="D16" s="61">
        <f t="shared" si="0"/>
        <v>1.6645708356186297</v>
      </c>
      <c r="E16" s="34" t="s">
        <v>393</v>
      </c>
      <c r="F16" s="61">
        <f>IF(E16="A ser especificado pela instalação portuária, caso necessário","-",'Ameaças e Cnsq'!S103)</f>
        <v>1</v>
      </c>
      <c r="G16" s="575"/>
      <c r="H16" s="61">
        <f t="shared" si="1"/>
        <v>1.5138888888888891</v>
      </c>
      <c r="I16" s="62">
        <f t="shared" si="2"/>
        <v>2.5199752928115369</v>
      </c>
      <c r="J16" s="63" t="str">
        <f t="shared" si="3"/>
        <v>BAIXO</v>
      </c>
    </row>
    <row r="17" spans="1:10" ht="15" customHeight="1" x14ac:dyDescent="0.25">
      <c r="A17" s="572"/>
      <c r="B17" s="590"/>
      <c r="C17" s="61" t="str">
        <f>IF(E17="A ser especificado pela instalação portuária, caso necessário","-",'Ameaças e Cnsq'!R106)</f>
        <v>-</v>
      </c>
      <c r="D17" s="61" t="str">
        <f t="shared" si="0"/>
        <v>-</v>
      </c>
      <c r="E17" s="34" t="s">
        <v>634</v>
      </c>
      <c r="F17" s="61" t="str">
        <f>IF(E17="A ser especificado pela instalação portuária, caso necessário","-",'Ameaças e Cnsq'!S106)</f>
        <v>-</v>
      </c>
      <c r="G17" s="575"/>
      <c r="H17" s="64" t="str">
        <f t="shared" si="1"/>
        <v>-</v>
      </c>
      <c r="I17" s="65" t="str">
        <f t="shared" si="2"/>
        <v>-</v>
      </c>
      <c r="J17" s="66" t="str">
        <f t="shared" si="3"/>
        <v>-</v>
      </c>
    </row>
    <row r="18" spans="1:10" ht="15" customHeight="1" x14ac:dyDescent="0.25">
      <c r="A18" s="572"/>
      <c r="B18" s="564" t="s">
        <v>617</v>
      </c>
      <c r="C18" s="49">
        <f>IF(E18="A ser especificado pela instalação portuária, caso necessário","-",'Ameaças e Cnsq'!R113)</f>
        <v>0</v>
      </c>
      <c r="D18" s="49">
        <f t="shared" si="0"/>
        <v>0.7479041689519631</v>
      </c>
      <c r="E18" s="44" t="s">
        <v>627</v>
      </c>
      <c r="F18" s="49">
        <f>IF(E18="A ser especificado pela instalação portuária, caso necessário","-",'Ameaças e Cnsq'!S113)</f>
        <v>0</v>
      </c>
      <c r="G18" s="587"/>
      <c r="H18" s="61">
        <f t="shared" si="1"/>
        <v>1.0138888888888891</v>
      </c>
      <c r="I18" s="62">
        <f t="shared" si="2"/>
        <v>0.75829172685407387</v>
      </c>
      <c r="J18" s="63" t="str">
        <f t="shared" si="3"/>
        <v>MUITO BAIXO</v>
      </c>
    </row>
    <row r="19" spans="1:10" ht="15" customHeight="1" x14ac:dyDescent="0.25">
      <c r="A19" s="572"/>
      <c r="B19" s="565"/>
      <c r="C19" s="49">
        <f>IF(E19="A ser especificado pela instalação portuária, caso necessário","-",'Ameaças e Cnsq'!R121)</f>
        <v>1.8333333333333333</v>
      </c>
      <c r="D19" s="49">
        <f t="shared" si="0"/>
        <v>1.6645708356186297</v>
      </c>
      <c r="E19" s="44" t="s">
        <v>386</v>
      </c>
      <c r="F19" s="49">
        <f>IF(E19="A ser especificado pela instalação portuária, caso necessário","-",'Ameaças e Cnsq'!S121)</f>
        <v>2</v>
      </c>
      <c r="G19" s="587"/>
      <c r="H19" s="61">
        <f t="shared" si="1"/>
        <v>2.0138888888888893</v>
      </c>
      <c r="I19" s="62">
        <f t="shared" si="2"/>
        <v>3.3522607106208522</v>
      </c>
      <c r="J19" s="63" t="str">
        <f t="shared" si="3"/>
        <v>BAIXO</v>
      </c>
    </row>
    <row r="20" spans="1:10" ht="15" customHeight="1" x14ac:dyDescent="0.25">
      <c r="A20" s="572"/>
      <c r="B20" s="566"/>
      <c r="C20" s="49" t="str">
        <f>IF(E20="A ser especificado pela instalação portuária, caso necessário","-",'Ameaças e Cnsq'!R122)</f>
        <v>-</v>
      </c>
      <c r="D20" s="49" t="str">
        <f t="shared" si="0"/>
        <v>-</v>
      </c>
      <c r="E20" s="44" t="s">
        <v>634</v>
      </c>
      <c r="F20" s="49" t="str">
        <f>IF(E20="A ser especificado pela instalação portuária, caso necessário","-",'Ameaças e Cnsq'!S122)</f>
        <v>-</v>
      </c>
      <c r="G20" s="575"/>
      <c r="H20" s="67" t="str">
        <f t="shared" si="1"/>
        <v>-</v>
      </c>
      <c r="I20" s="68" t="str">
        <f t="shared" si="2"/>
        <v>-</v>
      </c>
      <c r="J20" s="69" t="str">
        <f t="shared" si="3"/>
        <v>-</v>
      </c>
    </row>
    <row r="21" spans="1:10" ht="15" customHeight="1" x14ac:dyDescent="0.25">
      <c r="A21" s="572"/>
      <c r="B21" s="577" t="s">
        <v>618</v>
      </c>
      <c r="C21" s="61">
        <f>IF(E21="A ser especificado pela instalação portuária, caso necessário","-",'Ameaças e Cnsq'!R130)</f>
        <v>0</v>
      </c>
      <c r="D21" s="61">
        <f t="shared" si="0"/>
        <v>0.7479041689519631</v>
      </c>
      <c r="E21" s="56" t="s">
        <v>427</v>
      </c>
      <c r="F21" s="61">
        <f>IF(E21="A ser especificado pela instalação portuária, caso necessário","-",'Ameaças e Cnsq'!S130)</f>
        <v>0</v>
      </c>
      <c r="G21" s="575"/>
      <c r="H21" s="61">
        <f t="shared" si="1"/>
        <v>1.0138888888888891</v>
      </c>
      <c r="I21" s="62">
        <f t="shared" si="2"/>
        <v>0.75829172685407387</v>
      </c>
      <c r="J21" s="63" t="str">
        <f t="shared" si="3"/>
        <v>MUITO BAIXO</v>
      </c>
    </row>
    <row r="22" spans="1:10" ht="15" customHeight="1" x14ac:dyDescent="0.25">
      <c r="A22" s="572"/>
      <c r="B22" s="578"/>
      <c r="C22" s="61">
        <f>IF(E22="A ser especificado pela instalação portuária, caso necessário","-",'Ameaças e Cnsq'!R131)</f>
        <v>1.8333333333333333</v>
      </c>
      <c r="D22" s="61">
        <f t="shared" si="0"/>
        <v>1.6645708356186297</v>
      </c>
      <c r="E22" s="56" t="s">
        <v>349</v>
      </c>
      <c r="F22" s="61">
        <f>IF(E22="A ser especificado pela instalação portuária, caso necessário","-",'Ameaças e Cnsq'!S131)</f>
        <v>1</v>
      </c>
      <c r="G22" s="575"/>
      <c r="H22" s="61">
        <f t="shared" si="1"/>
        <v>1.5138888888888891</v>
      </c>
      <c r="I22" s="62">
        <f t="shared" si="2"/>
        <v>2.5199752928115369</v>
      </c>
      <c r="J22" s="63" t="str">
        <f t="shared" si="3"/>
        <v>BAIXO</v>
      </c>
    </row>
    <row r="23" spans="1:10" ht="15" customHeight="1" x14ac:dyDescent="0.25">
      <c r="A23" s="572"/>
      <c r="B23" s="579"/>
      <c r="C23" s="61" t="str">
        <f>IF(E23="A ser especificado pela instalação portuária, caso necessário","-",'Ameaças e Cnsq'!R133)</f>
        <v>-</v>
      </c>
      <c r="D23" s="61" t="str">
        <f t="shared" si="0"/>
        <v>-</v>
      </c>
      <c r="E23" s="56" t="s">
        <v>634</v>
      </c>
      <c r="F23" s="61" t="str">
        <f>IF(E23="A ser especificado pela instalação portuária, caso necessário","-",'Ameaças e Cnsq'!S133)</f>
        <v>-</v>
      </c>
      <c r="G23" s="575"/>
      <c r="H23" s="61" t="str">
        <f t="shared" si="1"/>
        <v>-</v>
      </c>
      <c r="I23" s="62" t="str">
        <f t="shared" si="2"/>
        <v>-</v>
      </c>
      <c r="J23" s="63" t="str">
        <f t="shared" si="3"/>
        <v>-</v>
      </c>
    </row>
    <row r="24" spans="1:10" ht="15" customHeight="1" x14ac:dyDescent="0.25">
      <c r="A24" s="572"/>
      <c r="B24" s="564" t="s">
        <v>619</v>
      </c>
      <c r="C24" s="49">
        <f>IF(E24="A ser especificado pela instalação portuária, caso necessário","-",'Ameaças e Cnsq'!R140)</f>
        <v>0</v>
      </c>
      <c r="D24" s="49">
        <f t="shared" si="0"/>
        <v>0.7479041689519631</v>
      </c>
      <c r="E24" s="44" t="s">
        <v>627</v>
      </c>
      <c r="F24" s="49">
        <f>IF(E24="A ser especificado pela instalação portuária, caso necessário","-",'Ameaças e Cnsq'!S140)</f>
        <v>0</v>
      </c>
      <c r="G24" s="575"/>
      <c r="H24" s="49">
        <f t="shared" si="1"/>
        <v>1.0138888888888891</v>
      </c>
      <c r="I24" s="50">
        <f t="shared" si="2"/>
        <v>0.75829172685407387</v>
      </c>
      <c r="J24" s="51" t="str">
        <f t="shared" si="3"/>
        <v>MUITO BAIXO</v>
      </c>
    </row>
    <row r="25" spans="1:10" ht="15" customHeight="1" x14ac:dyDescent="0.25">
      <c r="A25" s="572"/>
      <c r="B25" s="565"/>
      <c r="C25" s="49">
        <f>IF(E25="A ser especificado pela instalação portuária, caso necessário","-",'Ameaças e Cnsq'!R143)</f>
        <v>2</v>
      </c>
      <c r="D25" s="49">
        <f t="shared" si="0"/>
        <v>1.7479041689519632</v>
      </c>
      <c r="E25" s="44" t="s">
        <v>349</v>
      </c>
      <c r="F25" s="49">
        <f>IF(E25="A ser especificado pela instalação portuária, caso necessário","-",'Ameaças e Cnsq'!S143)</f>
        <v>1</v>
      </c>
      <c r="G25" s="575"/>
      <c r="H25" s="49">
        <f t="shared" si="1"/>
        <v>1.5138888888888891</v>
      </c>
      <c r="I25" s="50">
        <f t="shared" si="2"/>
        <v>2.6461327002189448</v>
      </c>
      <c r="J25" s="51" t="str">
        <f t="shared" si="3"/>
        <v>BAIXO</v>
      </c>
    </row>
    <row r="26" spans="1:10" ht="15" customHeight="1" x14ac:dyDescent="0.25">
      <c r="A26" s="572"/>
      <c r="B26" s="565"/>
      <c r="C26" s="49">
        <f>IF(E26="A ser especificado pela instalação portuária, caso necessário","-",'Ameaças e Cnsq'!R146)</f>
        <v>2</v>
      </c>
      <c r="D26" s="49">
        <f t="shared" si="0"/>
        <v>1.7479041689519632</v>
      </c>
      <c r="E26" s="44" t="s">
        <v>368</v>
      </c>
      <c r="F26" s="49">
        <f>IF(E26="A ser especificado pela instalação portuária, caso necessário","-",'Ameaças e Cnsq'!S146)</f>
        <v>1</v>
      </c>
      <c r="G26" s="575"/>
      <c r="H26" s="49">
        <f t="shared" si="1"/>
        <v>1.5138888888888891</v>
      </c>
      <c r="I26" s="50">
        <f t="shared" si="2"/>
        <v>2.6461327002189448</v>
      </c>
      <c r="J26" s="51" t="str">
        <f t="shared" si="3"/>
        <v>BAIXO</v>
      </c>
    </row>
    <row r="27" spans="1:10" ht="15" customHeight="1" x14ac:dyDescent="0.25">
      <c r="A27" s="572"/>
      <c r="B27" s="566"/>
      <c r="C27" s="49" t="str">
        <f>IF(E27="A ser especificado pela instalação portuária, caso necessário","-",'Ameaças e Cnsq'!R148)</f>
        <v>-</v>
      </c>
      <c r="D27" s="49" t="str">
        <f t="shared" si="0"/>
        <v>-</v>
      </c>
      <c r="E27" s="44" t="s">
        <v>634</v>
      </c>
      <c r="F27" s="49" t="str">
        <f>IF(E27="A ser especificado pela instalação portuária, caso necessário","-",'Ameaças e Cnsq'!S148)</f>
        <v>-</v>
      </c>
      <c r="G27" s="575"/>
      <c r="H27" s="49" t="str">
        <f>IF(E27="A ser especificado pela instalação portuária, caso necessário","-",AVERAGE($G$4,F28))</f>
        <v>-</v>
      </c>
      <c r="I27" s="50" t="str">
        <f t="shared" si="2"/>
        <v>-</v>
      </c>
      <c r="J27" s="51" t="str">
        <f t="shared" si="3"/>
        <v>-</v>
      </c>
    </row>
    <row r="28" spans="1:10" ht="15" customHeight="1" x14ac:dyDescent="0.25">
      <c r="A28" s="572"/>
      <c r="B28" s="577" t="s">
        <v>620</v>
      </c>
      <c r="C28" s="61">
        <f>IF(E28="A ser especificado pela instalação portuária, caso necessário","-",'Ameaças e Cnsq'!R160)</f>
        <v>2</v>
      </c>
      <c r="D28" s="61">
        <f t="shared" si="0"/>
        <v>1.7479041689519632</v>
      </c>
      <c r="E28" s="56" t="s">
        <v>349</v>
      </c>
      <c r="F28" s="61" t="str">
        <f>IF(E27="A ser especificado pela instalação portuária, caso necessário","-",'Ameaças e Cnsq'!S160)</f>
        <v>-</v>
      </c>
      <c r="G28" s="575"/>
      <c r="H28" s="61">
        <f>IF(E28="A ser especificado pela instalação portuária, caso necessário","-",AVERAGE($G$4,F29))</f>
        <v>2.0138888888888893</v>
      </c>
      <c r="I28" s="62">
        <f t="shared" si="2"/>
        <v>3.5200847846949266</v>
      </c>
      <c r="J28" s="63" t="str">
        <f t="shared" si="3"/>
        <v>BAIXO</v>
      </c>
    </row>
    <row r="29" spans="1:10" ht="15" customHeight="1" x14ac:dyDescent="0.25">
      <c r="A29" s="572"/>
      <c r="B29" s="578"/>
      <c r="C29" s="61" t="str">
        <f>IF(E29="A ser especificado pela instalação portuária, caso necessário","-",'Ameaças e Cnsq'!R164)</f>
        <v>-</v>
      </c>
      <c r="D29" s="61" t="str">
        <f t="shared" si="0"/>
        <v>-</v>
      </c>
      <c r="E29" s="56" t="s">
        <v>634</v>
      </c>
      <c r="F29" s="61">
        <f>IF(E28="A ser especificado pela instalação portuária, caso necessário","-",'Ameaças e Cnsq'!S164)</f>
        <v>2</v>
      </c>
      <c r="G29" s="575"/>
      <c r="H29" s="61" t="str">
        <f>IF(E29="A ser especificado pela instalação portuária, caso necessário","-",AVERAGE($G$4,F30))</f>
        <v>-</v>
      </c>
      <c r="I29" s="62" t="str">
        <f t="shared" si="2"/>
        <v>-</v>
      </c>
      <c r="J29" s="63" t="str">
        <f t="shared" si="3"/>
        <v>-</v>
      </c>
    </row>
    <row r="30" spans="1:10" ht="15" customHeight="1" x14ac:dyDescent="0.25">
      <c r="A30" s="572"/>
      <c r="B30" s="43" t="s">
        <v>621</v>
      </c>
      <c r="C30" s="49" t="str">
        <f>IF(E30="A ser especificado pela instalação portuária, caso necessário","-",'Ameaças e Cnsq'!R172)</f>
        <v>-</v>
      </c>
      <c r="D30" s="49" t="str">
        <f t="shared" si="0"/>
        <v>-</v>
      </c>
      <c r="E30" s="44" t="s">
        <v>634</v>
      </c>
      <c r="F30" s="49" t="str">
        <f>IF(E29="A ser especificado pela instalação portuária, caso necessário","-",'Ameaças e Cnsq'!S172)</f>
        <v>-</v>
      </c>
      <c r="G30" s="575"/>
      <c r="H30" s="49" t="str">
        <f>IF(E30="A ser especificado pela instalação portuária, caso necessário","-",AVERAGE($G$4,F31))</f>
        <v>-</v>
      </c>
      <c r="I30" s="50" t="str">
        <f t="shared" si="2"/>
        <v>-</v>
      </c>
      <c r="J30" s="51" t="str">
        <f t="shared" si="3"/>
        <v>-</v>
      </c>
    </row>
    <row r="31" spans="1:10" ht="15" customHeight="1" x14ac:dyDescent="0.25">
      <c r="A31" s="572"/>
      <c r="B31" s="57" t="s">
        <v>622</v>
      </c>
      <c r="C31" s="61" t="str">
        <f>IF(E31="A ser especificado pela instalação portuária, caso necessário","-",'Ameaças e Cnsq'!R180)</f>
        <v>-</v>
      </c>
      <c r="D31" s="61" t="str">
        <f t="shared" si="0"/>
        <v>-</v>
      </c>
      <c r="E31" s="56" t="s">
        <v>634</v>
      </c>
      <c r="F31" s="61" t="str">
        <f>IF(E30="A ser especificado pela instalação portuária, caso necessário","-",'Ameaças e Cnsq'!S180)</f>
        <v>-</v>
      </c>
      <c r="G31" s="575"/>
      <c r="H31" s="61" t="str">
        <f>IF(E31="A ser especificado pela instalação portuária, caso necessário","-",AVERAGE($G$4,F32))</f>
        <v>-</v>
      </c>
      <c r="I31" s="62" t="str">
        <f t="shared" si="2"/>
        <v>-</v>
      </c>
      <c r="J31" s="63" t="str">
        <f t="shared" si="3"/>
        <v>-</v>
      </c>
    </row>
    <row r="32" spans="1:10" ht="15" customHeight="1" x14ac:dyDescent="0.25">
      <c r="A32" s="573"/>
      <c r="B32" s="45" t="s">
        <v>634</v>
      </c>
      <c r="C32" s="49" t="str">
        <f>IF(E32="A ser especificado pela instalação portuária, caso necessário","-",'Ameaças e Cnsq'!R187)</f>
        <v>-</v>
      </c>
      <c r="D32" s="49" t="str">
        <f t="shared" si="0"/>
        <v>-</v>
      </c>
      <c r="E32" s="44" t="s">
        <v>634</v>
      </c>
      <c r="F32" s="49" t="str">
        <f>IF(E31="A ser especificado pela instalação portuária, caso necessário","-",'Ameaças e Cnsq'!S187)</f>
        <v>-</v>
      </c>
      <c r="G32" s="576"/>
      <c r="H32" s="49" t="str">
        <f>IF(E32="A ser especificado pela instalação portuária, caso necessário","-",AVERAGE($G$4,#REF!))</f>
        <v>-</v>
      </c>
      <c r="I32" s="50" t="str">
        <f t="shared" si="2"/>
        <v>-</v>
      </c>
      <c r="J32" s="51" t="str">
        <f t="shared" si="3"/>
        <v>-</v>
      </c>
    </row>
  </sheetData>
  <sheetProtection sheet="1" objects="1" scenarios="1"/>
  <mergeCells count="17">
    <mergeCell ref="B21:B23"/>
    <mergeCell ref="B24:B27"/>
    <mergeCell ref="A1:J1"/>
    <mergeCell ref="A2:D2"/>
    <mergeCell ref="E2:H2"/>
    <mergeCell ref="I2:J2"/>
    <mergeCell ref="A4:A32"/>
    <mergeCell ref="B4:B5"/>
    <mergeCell ref="G4:G32"/>
    <mergeCell ref="B6:B7"/>
    <mergeCell ref="B8:B9"/>
    <mergeCell ref="B10:B11"/>
    <mergeCell ref="B28:B29"/>
    <mergeCell ref="B12:B13"/>
    <mergeCell ref="B14:B15"/>
    <mergeCell ref="B16:B17"/>
    <mergeCell ref="B18:B20"/>
  </mergeCells>
  <conditionalFormatting sqref="J4:J32">
    <cfRule type="cellIs" dxfId="69" priority="1" operator="equal">
      <formula>"MUITO BAIXO"</formula>
    </cfRule>
    <cfRule type="cellIs" dxfId="68" priority="2" operator="equal">
      <formula>"BAIXO"</formula>
    </cfRule>
    <cfRule type="cellIs" dxfId="67" priority="3" operator="equal">
      <formula>"MÉDIO"</formula>
    </cfRule>
    <cfRule type="cellIs" dxfId="66" priority="4" operator="equal">
      <formula>"ALTO"</formula>
    </cfRule>
    <cfRule type="cellIs" dxfId="65" priority="5" operator="equal">
      <formula>"MUITO ALTO"</formula>
    </cfRule>
  </conditionalFormatting>
  <hyperlinks>
    <hyperlink ref="A1:J1" location="Ativos!A1" display="ATIVO 3 - Edificações" xr:uid="{B38D5E30-5563-4278-86A1-35C778D9878E}"/>
  </hyperlinks>
  <pageMargins left="0.511811024" right="0.511811024" top="0.78740157499999996" bottom="0.78740157499999996" header="0.31496062000000002" footer="0.31496062000000002"/>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1"/>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67" t="s">
        <v>545</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ht="15" customHeight="1" x14ac:dyDescent="0.25">
      <c r="A4" s="571">
        <f>AVERAGE('Consolid Vuln'!C6,'Consolid Vuln'!C13,'Consolid Vuln'!C20,'Consolid Vuln'!C26)</f>
        <v>2.0351841734654235</v>
      </c>
      <c r="B4" s="37" t="s">
        <v>612</v>
      </c>
      <c r="C4" s="47" t="str">
        <f>IF(E4="A ser especificado pela instalação portuária, caso necessário","-",'Ameaças e Cnsq'!R21)</f>
        <v>-</v>
      </c>
      <c r="D4" s="47" t="str">
        <f>IF(E4="A ser especificado pela instalação portuária, caso necessário","-",AVERAGE($A$4,C4))</f>
        <v>-</v>
      </c>
      <c r="E4" s="28" t="s">
        <v>634</v>
      </c>
      <c r="F4" s="47" t="str">
        <f>IF(E4="A ser especificado pela instalação portuária, caso necessário","-",'Ameaças e Cnsq'!S21)</f>
        <v>-</v>
      </c>
      <c r="G4" s="582">
        <f>Ativos!R51</f>
        <v>2.0119047619047619</v>
      </c>
      <c r="H4" s="47" t="str">
        <f>IF(E4="A ser especificado pela instalação portuária, caso necessário","-",AVERAGE($G$4,F4))</f>
        <v>-</v>
      </c>
      <c r="I4" s="48" t="str">
        <f>IF(E4="A ser especificado pela instalação portuária, caso necessário","-",D4*H4)</f>
        <v>-</v>
      </c>
      <c r="J4" s="41" t="str">
        <f>IF(E4="A ser especificado pela instalação portuária, caso necessário","-",(IF(AND(I4&gt;=0.75,I4&lt;2.5),"MUITO BAIXO",IF(AND(I4&gt;=2.5,I4&lt;3.6),"BAIXO",IF(AND(I4&gt;=3.6,I4&lt;5.5),"MÉDIO",IF(AND(I4&gt;=5.5,I4&lt;7),"ALTO",IF(AND(I4&gt;=7,I4&lt;=9),"MUITO ALTO")))))))</f>
        <v>-</v>
      </c>
    </row>
    <row r="5" spans="1:10" ht="15" customHeight="1" x14ac:dyDescent="0.25">
      <c r="A5" s="572"/>
      <c r="B5" s="51" t="s">
        <v>641</v>
      </c>
      <c r="C5" s="49" t="str">
        <f>IF(E5="A ser especificado pela instalação portuária, caso necessário","-",'Ameaças e Cnsq'!R35)</f>
        <v>-</v>
      </c>
      <c r="D5" s="49" t="str">
        <f t="shared" ref="D5:D21" si="0">IF(E5="A ser especificado pela instalação portuária, caso necessário","-",AVERAGE($A$4,C5))</f>
        <v>-</v>
      </c>
      <c r="E5" s="58" t="s">
        <v>634</v>
      </c>
      <c r="F5" s="49" t="str">
        <f>IF(E5="A ser especificado pela instalação portuária, caso necessário","-",'Ameaças e Cnsq'!S35)</f>
        <v>-</v>
      </c>
      <c r="G5" s="583"/>
      <c r="H5" s="49" t="str">
        <f t="shared" ref="H5:H21" si="1">IF(E5="A ser especificado pela instalação portuária, caso necessário","-",AVERAGE($G$4,F5))</f>
        <v>-</v>
      </c>
      <c r="I5" s="50" t="str">
        <f t="shared" ref="I5:I21" si="2">IF(E5="A ser especificado pela instalação portuária, caso necessário","-",D5*H5)</f>
        <v>-</v>
      </c>
      <c r="J5" s="51" t="str">
        <f t="shared" ref="J5:J21" si="3">IF(E5="A ser especificado pela instalação portuária, caso necessário","-",(IF(AND(I5&gt;=0.75,I5&lt;2.5),"MUITO BAIXO",IF(AND(I5&gt;=2.5,I5&lt;3.6),"BAIXO",IF(AND(I5&gt;=3.6,I5&lt;5.5),"MÉDIO",IF(AND(I5&gt;=5.5,I5&lt;7),"ALTO",IF(AND(I5&gt;=7,I5&lt;=9),"MUITO ALTO")))))))</f>
        <v>-</v>
      </c>
    </row>
    <row r="6" spans="1:10" ht="15" customHeight="1" x14ac:dyDescent="0.25">
      <c r="A6" s="572"/>
      <c r="B6" s="37" t="s">
        <v>613</v>
      </c>
      <c r="C6" s="47" t="str">
        <f>IF(E6="A ser especificado pela instalação portuária, caso necessário","-",'Ameaças e Cnsq'!R50)</f>
        <v>-</v>
      </c>
      <c r="D6" s="47" t="str">
        <f t="shared" si="0"/>
        <v>-</v>
      </c>
      <c r="E6" s="28" t="s">
        <v>634</v>
      </c>
      <c r="F6" s="47" t="str">
        <f>IF(E6="A ser especificado pela instalação portuária, caso necessário","-",'Ameaças e Cnsq'!S50)</f>
        <v>-</v>
      </c>
      <c r="G6" s="583"/>
      <c r="H6" s="47" t="str">
        <f t="shared" si="1"/>
        <v>-</v>
      </c>
      <c r="I6" s="48" t="str">
        <f t="shared" si="2"/>
        <v>-</v>
      </c>
      <c r="J6" s="41" t="str">
        <f t="shared" si="3"/>
        <v>-</v>
      </c>
    </row>
    <row r="7" spans="1:10" ht="15" customHeight="1" x14ac:dyDescent="0.25">
      <c r="A7" s="572"/>
      <c r="B7" s="59" t="s">
        <v>614</v>
      </c>
      <c r="C7" s="49" t="str">
        <f>IF(E7="A ser especificado pela instalação portuária, caso necessário","-",'Ameaças e Cnsq'!R64)</f>
        <v>-</v>
      </c>
      <c r="D7" s="49" t="str">
        <f t="shared" si="0"/>
        <v>-</v>
      </c>
      <c r="E7" s="60" t="s">
        <v>634</v>
      </c>
      <c r="F7" s="49" t="str">
        <f>IF(E7="A ser especificado pela instalação portuária, caso necessário","-",'Ameaças e Cnsq'!S64)</f>
        <v>-</v>
      </c>
      <c r="G7" s="583"/>
      <c r="H7" s="49" t="str">
        <f t="shared" si="1"/>
        <v>-</v>
      </c>
      <c r="I7" s="50" t="str">
        <f t="shared" si="2"/>
        <v>-</v>
      </c>
      <c r="J7" s="51" t="str">
        <f t="shared" si="3"/>
        <v>-</v>
      </c>
    </row>
    <row r="8" spans="1:10" ht="15" customHeight="1" x14ac:dyDescent="0.25">
      <c r="A8" s="572"/>
      <c r="B8" s="41" t="s">
        <v>642</v>
      </c>
      <c r="C8" s="47" t="str">
        <f>IF(E8="A ser especificado pela instalação portuária, caso necessário","-",'Ameaças e Cnsq'!R77)</f>
        <v>-</v>
      </c>
      <c r="D8" s="47" t="str">
        <f t="shared" si="0"/>
        <v>-</v>
      </c>
      <c r="E8" s="28" t="s">
        <v>634</v>
      </c>
      <c r="F8" s="47" t="str">
        <f>IF(E8="A ser especificado pela instalação portuária, caso necessário","-",'Ameaças e Cnsq'!S77)</f>
        <v>-</v>
      </c>
      <c r="G8" s="583"/>
      <c r="H8" s="47" t="str">
        <f t="shared" si="1"/>
        <v>-</v>
      </c>
      <c r="I8" s="48" t="str">
        <f t="shared" si="2"/>
        <v>-</v>
      </c>
      <c r="J8" s="41" t="str">
        <f t="shared" si="3"/>
        <v>-</v>
      </c>
    </row>
    <row r="9" spans="1:10" ht="15" customHeight="1" x14ac:dyDescent="0.25">
      <c r="A9" s="572"/>
      <c r="B9" s="59" t="s">
        <v>615</v>
      </c>
      <c r="C9" s="49" t="str">
        <f>IF(E9="A ser especificado pela instalação portuária, caso necessário","-",'Ameaças e Cnsq'!R92)</f>
        <v>-</v>
      </c>
      <c r="D9" s="49" t="str">
        <f t="shared" si="0"/>
        <v>-</v>
      </c>
      <c r="E9" s="42" t="s">
        <v>634</v>
      </c>
      <c r="F9" s="49" t="str">
        <f>IF(E9="A ser especificado pela instalação portuária, caso necessário","-",'Ameaças e Cnsq'!S92)</f>
        <v>-</v>
      </c>
      <c r="G9" s="583"/>
      <c r="H9" s="49" t="str">
        <f t="shared" si="1"/>
        <v>-</v>
      </c>
      <c r="I9" s="50" t="str">
        <f t="shared" si="2"/>
        <v>-</v>
      </c>
      <c r="J9" s="51" t="str">
        <f t="shared" si="3"/>
        <v>-</v>
      </c>
    </row>
    <row r="10" spans="1:10" ht="15" customHeight="1" x14ac:dyDescent="0.25">
      <c r="A10" s="572"/>
      <c r="B10" s="37" t="s">
        <v>616</v>
      </c>
      <c r="C10" s="47" t="str">
        <f>IF(E10="A ser especificado pela instalação portuária, caso necessário","-",'Ameaças e Cnsq'!R106)</f>
        <v>-</v>
      </c>
      <c r="D10" s="47" t="str">
        <f t="shared" si="0"/>
        <v>-</v>
      </c>
      <c r="E10" s="28" t="s">
        <v>634</v>
      </c>
      <c r="F10" s="47" t="str">
        <f>IF(E10="A ser especificado pela instalação portuária, caso necessário","-",'Ameaças e Cnsq'!S106)</f>
        <v>-</v>
      </c>
      <c r="G10" s="583"/>
      <c r="H10" s="47" t="str">
        <f t="shared" si="1"/>
        <v>-</v>
      </c>
      <c r="I10" s="48" t="str">
        <f t="shared" si="2"/>
        <v>-</v>
      </c>
      <c r="J10" s="41" t="str">
        <f t="shared" si="3"/>
        <v>-</v>
      </c>
    </row>
    <row r="11" spans="1:10" ht="15" customHeight="1" x14ac:dyDescent="0.25">
      <c r="A11" s="572"/>
      <c r="B11" s="564" t="s">
        <v>617</v>
      </c>
      <c r="C11" s="49">
        <f>IF(E11="A ser especificado pela instalação portuária, caso necessário","-",'Ameaças e Cnsq'!R113)</f>
        <v>0</v>
      </c>
      <c r="D11" s="49">
        <f t="shared" si="0"/>
        <v>1.0175920867327117</v>
      </c>
      <c r="E11" s="44" t="s">
        <v>627</v>
      </c>
      <c r="F11" s="49">
        <f>IF(E11="A ser especificado pela instalação portuária, caso necessário","-",'Ameaças e Cnsq'!S113)</f>
        <v>0</v>
      </c>
      <c r="G11" s="583"/>
      <c r="H11" s="49">
        <f t="shared" si="1"/>
        <v>1.0059523809523809</v>
      </c>
      <c r="I11" s="50">
        <f t="shared" si="2"/>
        <v>1.023649182487073</v>
      </c>
      <c r="J11" s="51" t="str">
        <f t="shared" si="3"/>
        <v>MUITO BAIXO</v>
      </c>
    </row>
    <row r="12" spans="1:10" ht="15" customHeight="1" x14ac:dyDescent="0.25">
      <c r="A12" s="572"/>
      <c r="B12" s="566"/>
      <c r="C12" s="49" t="str">
        <f>IF(E12="A ser especificado pela instalação portuária, caso necessário","-",'Ameaças e Cnsq'!R122)</f>
        <v>-</v>
      </c>
      <c r="D12" s="49" t="str">
        <f t="shared" si="0"/>
        <v>-</v>
      </c>
      <c r="E12" s="44" t="s">
        <v>634</v>
      </c>
      <c r="F12" s="49" t="str">
        <f>IF(E12="A ser especificado pela instalação portuária, caso necessário","-",'Ameaças e Cnsq'!S122)</f>
        <v>-</v>
      </c>
      <c r="G12" s="583"/>
      <c r="H12" s="49" t="str">
        <f t="shared" si="1"/>
        <v>-</v>
      </c>
      <c r="I12" s="50" t="str">
        <f t="shared" si="2"/>
        <v>-</v>
      </c>
      <c r="J12" s="51" t="str">
        <f t="shared" si="3"/>
        <v>-</v>
      </c>
    </row>
    <row r="13" spans="1:10" ht="15" customHeight="1" x14ac:dyDescent="0.25">
      <c r="A13" s="572"/>
      <c r="B13" s="580" t="s">
        <v>618</v>
      </c>
      <c r="C13" s="47">
        <f>IF(E13="A ser especificado pela instalação portuária, caso necessário","-",'Ameaças e Cnsq'!R130)</f>
        <v>0</v>
      </c>
      <c r="D13" s="47">
        <f t="shared" si="0"/>
        <v>1.0175920867327117</v>
      </c>
      <c r="E13" s="29" t="s">
        <v>627</v>
      </c>
      <c r="F13" s="47">
        <f>IF(E13="A ser especificado pela instalação portuária, caso necessário","-",'Ameaças e Cnsq'!S130)</f>
        <v>0</v>
      </c>
      <c r="G13" s="583"/>
      <c r="H13" s="47">
        <f t="shared" si="1"/>
        <v>1.0059523809523809</v>
      </c>
      <c r="I13" s="48">
        <f t="shared" si="2"/>
        <v>1.023649182487073</v>
      </c>
      <c r="J13" s="41" t="str">
        <f t="shared" si="3"/>
        <v>MUITO BAIXO</v>
      </c>
    </row>
    <row r="14" spans="1:10" ht="15" customHeight="1" x14ac:dyDescent="0.25">
      <c r="A14" s="572"/>
      <c r="B14" s="592"/>
      <c r="C14" s="47" t="str">
        <f>IF(E14="A ser especificado pela instalação portuária, caso necessário","-",'Ameaças e Cnsq'!R133)</f>
        <v>-</v>
      </c>
      <c r="D14" s="47" t="str">
        <f t="shared" si="0"/>
        <v>-</v>
      </c>
      <c r="E14" s="29" t="s">
        <v>634</v>
      </c>
      <c r="F14" s="47" t="str">
        <f>IF(E14="A ser especificado pela instalação portuária, caso necessário","-",'Ameaças e Cnsq'!S133)</f>
        <v>-</v>
      </c>
      <c r="G14" s="583"/>
      <c r="H14" s="47" t="str">
        <f t="shared" si="1"/>
        <v>-</v>
      </c>
      <c r="I14" s="48" t="str">
        <f t="shared" si="2"/>
        <v>-</v>
      </c>
      <c r="J14" s="41" t="str">
        <f t="shared" si="3"/>
        <v>-</v>
      </c>
    </row>
    <row r="15" spans="1:10" ht="15" customHeight="1" x14ac:dyDescent="0.25">
      <c r="A15" s="572"/>
      <c r="B15" s="564" t="s">
        <v>619</v>
      </c>
      <c r="C15" s="49">
        <f>IF(E15="A ser especificado pela instalação portuária, caso necessário","-",'Ameaças e Cnsq'!R140)</f>
        <v>0</v>
      </c>
      <c r="D15" s="49">
        <f t="shared" si="0"/>
        <v>1.0175920867327117</v>
      </c>
      <c r="E15" s="44" t="s">
        <v>627</v>
      </c>
      <c r="F15" s="49">
        <f>IF(E15="A ser especificado pela instalação portuária, caso necessário","-",'Ameaças e Cnsq'!S140)</f>
        <v>0</v>
      </c>
      <c r="G15" s="583"/>
      <c r="H15" s="49">
        <f t="shared" si="1"/>
        <v>1.0059523809523809</v>
      </c>
      <c r="I15" s="50">
        <f t="shared" si="2"/>
        <v>1.023649182487073</v>
      </c>
      <c r="J15" s="51" t="str">
        <f t="shared" si="3"/>
        <v>MUITO BAIXO</v>
      </c>
    </row>
    <row r="16" spans="1:10" ht="15" customHeight="1" x14ac:dyDescent="0.25">
      <c r="A16" s="572"/>
      <c r="B16" s="565"/>
      <c r="C16" s="49">
        <f>IF(E16="A ser especificado pela instalação portuária, caso necessário","-",'Ameaças e Cnsq'!R146)</f>
        <v>2</v>
      </c>
      <c r="D16" s="49">
        <f t="shared" si="0"/>
        <v>2.0175920867327117</v>
      </c>
      <c r="E16" s="44" t="s">
        <v>368</v>
      </c>
      <c r="F16" s="49">
        <f>IF(E16="A ser especificado pela instalação portuária, caso necessário","-",'Ameaças e Cnsq'!S146)</f>
        <v>1</v>
      </c>
      <c r="G16" s="583"/>
      <c r="H16" s="49">
        <f t="shared" si="1"/>
        <v>1.5059523809523809</v>
      </c>
      <c r="I16" s="50">
        <f t="shared" si="2"/>
        <v>3.0383976068058098</v>
      </c>
      <c r="J16" s="51" t="str">
        <f t="shared" si="3"/>
        <v>BAIXO</v>
      </c>
    </row>
    <row r="17" spans="1:10" ht="15" customHeight="1" x14ac:dyDescent="0.25">
      <c r="A17" s="572"/>
      <c r="B17" s="566"/>
      <c r="C17" s="49" t="str">
        <f>IF(E17="A ser especificado pela instalação portuária, caso necessário","-",'Ameaças e Cnsq'!R148)</f>
        <v>-</v>
      </c>
      <c r="D17" s="49" t="str">
        <f t="shared" si="0"/>
        <v>-</v>
      </c>
      <c r="E17" s="44" t="s">
        <v>634</v>
      </c>
      <c r="F17" s="49" t="str">
        <f>IF(E17="A ser especificado pela instalação portuária, caso necessário","-",'Ameaças e Cnsq'!S148)</f>
        <v>-</v>
      </c>
      <c r="G17" s="583"/>
      <c r="H17" s="49" t="str">
        <f t="shared" si="1"/>
        <v>-</v>
      </c>
      <c r="I17" s="50" t="str">
        <f t="shared" si="2"/>
        <v>-</v>
      </c>
      <c r="J17" s="51" t="str">
        <f t="shared" si="3"/>
        <v>-</v>
      </c>
    </row>
    <row r="18" spans="1:10" ht="15" customHeight="1" x14ac:dyDescent="0.25">
      <c r="A18" s="572"/>
      <c r="B18" s="38" t="s">
        <v>620</v>
      </c>
      <c r="C18" s="47" t="str">
        <f>IF(E18="A ser especificado pela instalação portuária, caso necessário","-",'Ameaças e Cnsq'!R164)</f>
        <v>-</v>
      </c>
      <c r="D18" s="47" t="str">
        <f t="shared" si="0"/>
        <v>-</v>
      </c>
      <c r="E18" s="29" t="s">
        <v>634</v>
      </c>
      <c r="F18" s="47" t="str">
        <f>IF(E18="A ser especificado pela instalação portuária, caso necessário","-",'Ameaças e Cnsq'!S164)</f>
        <v>-</v>
      </c>
      <c r="G18" s="583"/>
      <c r="H18" s="47" t="str">
        <f t="shared" si="1"/>
        <v>-</v>
      </c>
      <c r="I18" s="48" t="str">
        <f t="shared" si="2"/>
        <v>-</v>
      </c>
      <c r="J18" s="41" t="str">
        <f t="shared" si="3"/>
        <v>-</v>
      </c>
    </row>
    <row r="19" spans="1:10" ht="15" customHeight="1" x14ac:dyDescent="0.25">
      <c r="A19" s="572"/>
      <c r="B19" s="43" t="s">
        <v>621</v>
      </c>
      <c r="C19" s="49" t="str">
        <f>IF(E19="A ser especificado pela instalação portuária, caso necessário","-",'Ameaças e Cnsq'!R172)</f>
        <v>-</v>
      </c>
      <c r="D19" s="49" t="str">
        <f t="shared" si="0"/>
        <v>-</v>
      </c>
      <c r="E19" s="44" t="s">
        <v>634</v>
      </c>
      <c r="F19" s="49" t="str">
        <f>IF(E19="A ser especificado pela instalação portuária, caso necessário","-",'Ameaças e Cnsq'!S172)</f>
        <v>-</v>
      </c>
      <c r="G19" s="583"/>
      <c r="H19" s="49" t="str">
        <f t="shared" si="1"/>
        <v>-</v>
      </c>
      <c r="I19" s="50" t="str">
        <f t="shared" si="2"/>
        <v>-</v>
      </c>
      <c r="J19" s="51" t="str">
        <f t="shared" si="3"/>
        <v>-</v>
      </c>
    </row>
    <row r="20" spans="1:10" ht="15" customHeight="1" x14ac:dyDescent="0.25">
      <c r="A20" s="572"/>
      <c r="B20" s="38" t="s">
        <v>622</v>
      </c>
      <c r="C20" s="47" t="str">
        <f>IF(E20="A ser especificado pela instalação portuária, caso necessário","-",'Ameaças e Cnsq'!R180)</f>
        <v>-</v>
      </c>
      <c r="D20" s="47" t="str">
        <f t="shared" si="0"/>
        <v>-</v>
      </c>
      <c r="E20" s="29" t="s">
        <v>634</v>
      </c>
      <c r="F20" s="47" t="str">
        <f>IF(E20="A ser especificado pela instalação portuária, caso necessário","-",'Ameaças e Cnsq'!S180)</f>
        <v>-</v>
      </c>
      <c r="G20" s="583"/>
      <c r="H20" s="47" t="str">
        <f t="shared" si="1"/>
        <v>-</v>
      </c>
      <c r="I20" s="48" t="str">
        <f t="shared" si="2"/>
        <v>-</v>
      </c>
      <c r="J20" s="41" t="str">
        <f t="shared" si="3"/>
        <v>-</v>
      </c>
    </row>
    <row r="21" spans="1:10" ht="15" customHeight="1" x14ac:dyDescent="0.25">
      <c r="A21" s="573"/>
      <c r="B21" s="45" t="s">
        <v>634</v>
      </c>
      <c r="C21" s="49" t="str">
        <f>IF(E21="A ser especificado pela instalação portuária, caso necessário","-",'Ameaças e Cnsq'!R187)</f>
        <v>-</v>
      </c>
      <c r="D21" s="49" t="str">
        <f t="shared" si="0"/>
        <v>-</v>
      </c>
      <c r="E21" s="44" t="s">
        <v>634</v>
      </c>
      <c r="F21" s="49" t="str">
        <f>IF(E21="A ser especificado pela instalação portuária, caso necessário","-",'Ameaças e Cnsq'!S187)</f>
        <v>-</v>
      </c>
      <c r="G21" s="584"/>
      <c r="H21" s="49" t="str">
        <f t="shared" si="1"/>
        <v>-</v>
      </c>
      <c r="I21" s="50" t="str">
        <f t="shared" si="2"/>
        <v>-</v>
      </c>
      <c r="J21" s="51" t="str">
        <f t="shared" si="3"/>
        <v>-</v>
      </c>
    </row>
  </sheetData>
  <sheetProtection sheet="1" objects="1" scenarios="1"/>
  <mergeCells count="9">
    <mergeCell ref="B15:B17"/>
    <mergeCell ref="A1:J1"/>
    <mergeCell ref="A2:D2"/>
    <mergeCell ref="E2:H2"/>
    <mergeCell ref="I2:J2"/>
    <mergeCell ref="A4:A21"/>
    <mergeCell ref="G4:G21"/>
    <mergeCell ref="B11:B12"/>
    <mergeCell ref="B13:B14"/>
  </mergeCells>
  <conditionalFormatting sqref="J4:J21">
    <cfRule type="cellIs" dxfId="64" priority="1" operator="equal">
      <formula>"MUITO BAIXO"</formula>
    </cfRule>
    <cfRule type="cellIs" dxfId="63" priority="2" operator="equal">
      <formula>"BAIXO"</formula>
    </cfRule>
    <cfRule type="cellIs" dxfId="62" priority="3" operator="equal">
      <formula>"MÉDIO"</formula>
    </cfRule>
    <cfRule type="cellIs" dxfId="61" priority="4" operator="equal">
      <formula>"ALTO"</formula>
    </cfRule>
    <cfRule type="cellIs" dxfId="60" priority="5" operator="equal">
      <formula>"MUITO ALTO"</formula>
    </cfRule>
  </conditionalFormatting>
  <hyperlinks>
    <hyperlink ref="A1:J1" location="Ativos!A1" display="ATIVO 4 - Instalações de armazenagem" xr:uid="{5F7552DB-0036-4247-9B14-8ABC8650FE0B}"/>
  </hyperlinks>
  <pageMargins left="0.511811024" right="0.511811024" top="0.78740157499999996" bottom="0.78740157499999996" header="0.31496062000000002" footer="0.3149606200000000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8"/>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67" t="s">
        <v>548</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ht="15" customHeight="1" x14ac:dyDescent="0.25">
      <c r="A4" s="571">
        <f>AVERAGE('Consolid Vuln'!C6,'Consolid Vuln'!C13,'Consolid Vuln'!C20,'Consolid Vuln'!C26)</f>
        <v>2.0351841734654235</v>
      </c>
      <c r="B4" s="37" t="s">
        <v>612</v>
      </c>
      <c r="C4" s="47" t="str">
        <f>IF(E4="A ser especificado pela instalação portuária, caso necessário","-",'Ameaças e Cnsq'!R21)</f>
        <v>-</v>
      </c>
      <c r="D4" s="47" t="str">
        <f>IF(E4="A ser especificado pela instalação portuária, caso necessário","-",AVERAGE($A$4,C4))</f>
        <v>-</v>
      </c>
      <c r="E4" s="28" t="s">
        <v>634</v>
      </c>
      <c r="F4" s="47" t="str">
        <f>IF(E4="A ser especificado pela instalação portuária, caso necessário","-",'Ameaças e Cnsq'!S21)</f>
        <v>-</v>
      </c>
      <c r="G4" s="582">
        <f>Ativos!R68</f>
        <v>2.0347222222222223</v>
      </c>
      <c r="H4" s="47" t="str">
        <f>IF(E4="A ser especificado pela instalação portuária, caso necessário","-",AVERAGE($G$4,F4))</f>
        <v>-</v>
      </c>
      <c r="I4" s="48" t="str">
        <f>IF(E4="A ser especificado pela instalação portuária, caso necessário","-",D4*H4)</f>
        <v>-</v>
      </c>
      <c r="J4" s="41" t="str">
        <f>IF(E4="A ser especificado pela instalação portuária, caso necessário","-",(IF(AND(I4&gt;=0.75,I4&lt;2.5),"MUITO BAIXO",IF(AND(I4&gt;=2.5,I4&lt;3.6),"BAIXO",IF(AND(I4&gt;=3.6,I4&lt;5.5),"MÉDIO",IF(AND(I4&gt;=5.5,I4&lt;7),"ALTO",IF(AND(I4&gt;=7,I4&lt;=9),"MUITO ALTO")))))))</f>
        <v>-</v>
      </c>
    </row>
    <row r="5" spans="1:10" ht="15" customHeight="1" x14ac:dyDescent="0.25">
      <c r="A5" s="572"/>
      <c r="B5" s="59" t="s">
        <v>641</v>
      </c>
      <c r="C5" s="49" t="str">
        <f>IF(E5="A ser especificado pela instalação portuária, caso necessário","-",'Ameaças e Cnsq'!R35)</f>
        <v>-</v>
      </c>
      <c r="D5" s="49" t="str">
        <f t="shared" ref="D5:D28" si="0">IF(E5="A ser especificado pela instalação portuária, caso necessário","-",AVERAGE($A$4,C5))</f>
        <v>-</v>
      </c>
      <c r="E5" s="42" t="s">
        <v>634</v>
      </c>
      <c r="F5" s="49">
        <f>IF(E6="A ser especificado pela instalação portuária, caso necessário","-",'Ameaças e Cnsq'!S35)</f>
        <v>2</v>
      </c>
      <c r="G5" s="583"/>
      <c r="H5" s="49" t="str">
        <f>IF(E5="A ser especificado pela instalação portuária, caso necessário","-",AVERAGE($G$4,#REF!))</f>
        <v>-</v>
      </c>
      <c r="I5" s="50" t="str">
        <f t="shared" ref="I5:I28" si="1">IF(E5="A ser especificado pela instalação portuária, caso necessário","-",D5*H5)</f>
        <v>-</v>
      </c>
      <c r="J5" s="51" t="str">
        <f t="shared" ref="J5:J28" si="2">IF(E5="A ser especificado pela instalação portuária, caso necessário","-",(IF(AND(I5&gt;=0.75,I5&lt;2.5),"MUITO BAIXO",IF(AND(I5&gt;=2.5,I5&lt;3.6),"BAIXO",IF(AND(I5&gt;=3.6,I5&lt;5.5),"MÉDIO",IF(AND(I5&gt;=5.5,I5&lt;7),"ALTO",IF(AND(I5&gt;=7,I5&lt;=9),"MUITO ALTO")))))))</f>
        <v>-</v>
      </c>
    </row>
    <row r="6" spans="1:10" ht="15" customHeight="1" x14ac:dyDescent="0.25">
      <c r="A6" s="572"/>
      <c r="B6" s="593" t="s">
        <v>613</v>
      </c>
      <c r="C6" s="47">
        <f>IF(E6="A ser especificado pela instalação portuária, caso necessário","-",'Ameaças e Cnsq'!R42)</f>
        <v>0</v>
      </c>
      <c r="D6" s="47">
        <f t="shared" si="0"/>
        <v>1.0175920867327117</v>
      </c>
      <c r="E6" s="28" t="s">
        <v>636</v>
      </c>
      <c r="F6" s="61" t="str">
        <f>IF(E7="A ser especificado pela instalação portuária, caso necessário","-",'Ameaças e Cnsq'!S42)</f>
        <v>-</v>
      </c>
      <c r="G6" s="583"/>
      <c r="H6" s="47">
        <f t="shared" ref="H6:H28" si="3">IF(E6="A ser especificado pela instalação portuária, caso necessário","-",AVERAGE($G$4,F5))</f>
        <v>2.0173611111111112</v>
      </c>
      <c r="I6" s="48">
        <f t="shared" si="1"/>
        <v>2.0528507027489775</v>
      </c>
      <c r="J6" s="41" t="str">
        <f t="shared" si="2"/>
        <v>MUITO BAIXO</v>
      </c>
    </row>
    <row r="7" spans="1:10" ht="15" customHeight="1" x14ac:dyDescent="0.25">
      <c r="A7" s="572"/>
      <c r="B7" s="594"/>
      <c r="C7" s="47" t="str">
        <f>IF(E7="A ser especificado pela instalação portuária, caso necessário","-",'Ameaças e Cnsq'!R50)</f>
        <v>-</v>
      </c>
      <c r="D7" s="47" t="str">
        <f t="shared" si="0"/>
        <v>-</v>
      </c>
      <c r="E7" s="28" t="s">
        <v>634</v>
      </c>
      <c r="F7" s="61">
        <f>IF(E8="A ser especificado pela instalação portuária, caso necessário","-",'Ameaças e Cnsq'!S50)</f>
        <v>2</v>
      </c>
      <c r="G7" s="583"/>
      <c r="H7" s="47" t="str">
        <f t="shared" si="3"/>
        <v>-</v>
      </c>
      <c r="I7" s="48" t="str">
        <f t="shared" si="1"/>
        <v>-</v>
      </c>
      <c r="J7" s="41" t="str">
        <f t="shared" si="2"/>
        <v>-</v>
      </c>
    </row>
    <row r="8" spans="1:10" ht="15" customHeight="1" x14ac:dyDescent="0.25">
      <c r="A8" s="572"/>
      <c r="B8" s="588" t="s">
        <v>614</v>
      </c>
      <c r="C8" s="49">
        <f>IF(E8="A ser especificado pela instalação portuária, caso necessário","-",'Ameaças e Cnsq'!R57)</f>
        <v>0</v>
      </c>
      <c r="D8" s="49">
        <f t="shared" si="0"/>
        <v>1.0175920867327117</v>
      </c>
      <c r="E8" s="42" t="s">
        <v>636</v>
      </c>
      <c r="F8" s="49" t="str">
        <f>IF(E9="A ser especificado pela instalação portuária, caso necessário","-",'Ameaças e Cnsq'!S57)</f>
        <v>-</v>
      </c>
      <c r="G8" s="583"/>
      <c r="H8" s="49">
        <f t="shared" si="3"/>
        <v>2.0173611111111112</v>
      </c>
      <c r="I8" s="50">
        <f t="shared" si="1"/>
        <v>2.0528507027489775</v>
      </c>
      <c r="J8" s="51" t="str">
        <f t="shared" si="2"/>
        <v>MUITO BAIXO</v>
      </c>
    </row>
    <row r="9" spans="1:10" ht="15" customHeight="1" x14ac:dyDescent="0.25">
      <c r="A9" s="572"/>
      <c r="B9" s="591"/>
      <c r="C9" s="49" t="str">
        <f>IF(E9="A ser especificado pela instalação portuária, caso necessário","-",'Ameaças e Cnsq'!R64)</f>
        <v>-</v>
      </c>
      <c r="D9" s="49" t="str">
        <f t="shared" si="0"/>
        <v>-</v>
      </c>
      <c r="E9" s="42" t="s">
        <v>634</v>
      </c>
      <c r="F9" s="49" t="str">
        <f>IF(E10="A ser especificado pela instalação portuária, caso necessário","-",'Ameaças e Cnsq'!S64)</f>
        <v>-</v>
      </c>
      <c r="G9" s="583"/>
      <c r="H9" s="49" t="str">
        <f t="shared" si="3"/>
        <v>-</v>
      </c>
      <c r="I9" s="50" t="str">
        <f t="shared" si="1"/>
        <v>-</v>
      </c>
      <c r="J9" s="51" t="str">
        <f t="shared" si="2"/>
        <v>-</v>
      </c>
    </row>
    <row r="10" spans="1:10" ht="15" customHeight="1" x14ac:dyDescent="0.25">
      <c r="A10" s="572"/>
      <c r="B10" s="37" t="s">
        <v>642</v>
      </c>
      <c r="C10" s="47" t="str">
        <f>IF(E10="A ser especificado pela instalação portuária, caso necessário","-",'Ameaças e Cnsq'!R77)</f>
        <v>-</v>
      </c>
      <c r="D10" s="47" t="str">
        <f t="shared" si="0"/>
        <v>-</v>
      </c>
      <c r="E10" s="28" t="s">
        <v>634</v>
      </c>
      <c r="F10" s="61">
        <f>IF(E11="A ser especificado pela instalação portuária, caso necessário","-",'Ameaças e Cnsq'!S77)</f>
        <v>2</v>
      </c>
      <c r="G10" s="583"/>
      <c r="H10" s="47" t="str">
        <f t="shared" si="3"/>
        <v>-</v>
      </c>
      <c r="I10" s="48" t="str">
        <f t="shared" si="1"/>
        <v>-</v>
      </c>
      <c r="J10" s="41" t="str">
        <f t="shared" si="2"/>
        <v>-</v>
      </c>
    </row>
    <row r="11" spans="1:10" ht="15" customHeight="1" x14ac:dyDescent="0.25">
      <c r="A11" s="572"/>
      <c r="B11" s="588" t="s">
        <v>615</v>
      </c>
      <c r="C11" s="49">
        <f>IF(E11="A ser especificado pela instalação portuária, caso necessário","-",'Ameaças e Cnsq'!R84)</f>
        <v>0</v>
      </c>
      <c r="D11" s="49">
        <f t="shared" si="0"/>
        <v>1.0175920867327117</v>
      </c>
      <c r="E11" s="42" t="s">
        <v>636</v>
      </c>
      <c r="F11" s="49" t="str">
        <f>IF(E12="A ser especificado pela instalação portuária, caso necessário","-",'Ameaças e Cnsq'!S84)</f>
        <v>-</v>
      </c>
      <c r="G11" s="583"/>
      <c r="H11" s="49">
        <f t="shared" si="3"/>
        <v>2.0173611111111112</v>
      </c>
      <c r="I11" s="50">
        <f t="shared" si="1"/>
        <v>2.0528507027489775</v>
      </c>
      <c r="J11" s="51" t="str">
        <f t="shared" si="2"/>
        <v>MUITO BAIXO</v>
      </c>
    </row>
    <row r="12" spans="1:10" ht="15" customHeight="1" x14ac:dyDescent="0.25">
      <c r="A12" s="572"/>
      <c r="B12" s="591"/>
      <c r="C12" s="49" t="str">
        <f>IF(E12="A ser especificado pela instalação portuária, caso necessário","-",'Ameaças e Cnsq'!R92)</f>
        <v>-</v>
      </c>
      <c r="D12" s="49" t="str">
        <f t="shared" si="0"/>
        <v>-</v>
      </c>
      <c r="E12" s="42" t="s">
        <v>634</v>
      </c>
      <c r="F12" s="49">
        <f>IF(E13="A ser especificado pela instalação portuária, caso necessário","-",'Ameaças e Cnsq'!S92)</f>
        <v>2</v>
      </c>
      <c r="G12" s="583"/>
      <c r="H12" s="49" t="str">
        <f t="shared" si="3"/>
        <v>-</v>
      </c>
      <c r="I12" s="50" t="str">
        <f t="shared" si="1"/>
        <v>-</v>
      </c>
      <c r="J12" s="51" t="str">
        <f t="shared" si="2"/>
        <v>-</v>
      </c>
    </row>
    <row r="13" spans="1:10" ht="15" customHeight="1" x14ac:dyDescent="0.25">
      <c r="A13" s="572"/>
      <c r="B13" s="593" t="s">
        <v>616</v>
      </c>
      <c r="C13" s="47">
        <f>IF(E13="A ser especificado pela instalação portuária, caso necessário","-",'Ameaças e Cnsq'!R99)</f>
        <v>0</v>
      </c>
      <c r="D13" s="47">
        <f t="shared" si="0"/>
        <v>1.0175920867327117</v>
      </c>
      <c r="E13" s="28" t="s">
        <v>636</v>
      </c>
      <c r="F13" s="61" t="str">
        <f>IF(E14="A ser especificado pela instalação portuária, caso necessário","-",'Ameaças e Cnsq'!S99)</f>
        <v>-</v>
      </c>
      <c r="G13" s="583"/>
      <c r="H13" s="47">
        <f t="shared" si="3"/>
        <v>2.0173611111111112</v>
      </c>
      <c r="I13" s="48">
        <f t="shared" si="1"/>
        <v>2.0528507027489775</v>
      </c>
      <c r="J13" s="41" t="str">
        <f t="shared" si="2"/>
        <v>MUITO BAIXO</v>
      </c>
    </row>
    <row r="14" spans="1:10" ht="15" customHeight="1" x14ac:dyDescent="0.25">
      <c r="A14" s="572"/>
      <c r="B14" s="594"/>
      <c r="C14" s="47" t="str">
        <f>IF(E14="A ser especificado pela instalação portuária, caso necessário","-",'Ameaças e Cnsq'!R106)</f>
        <v>-</v>
      </c>
      <c r="D14" s="47" t="str">
        <f t="shared" si="0"/>
        <v>-</v>
      </c>
      <c r="E14" s="28" t="s">
        <v>634</v>
      </c>
      <c r="F14" s="61">
        <f>IF(E15="A ser especificado pela instalação portuária, caso necessário","-",'Ameaças e Cnsq'!S106)</f>
        <v>2</v>
      </c>
      <c r="G14" s="583"/>
      <c r="H14" s="47" t="str">
        <f t="shared" si="3"/>
        <v>-</v>
      </c>
      <c r="I14" s="48" t="str">
        <f t="shared" si="1"/>
        <v>-</v>
      </c>
      <c r="J14" s="41" t="str">
        <f t="shared" si="2"/>
        <v>-</v>
      </c>
    </row>
    <row r="15" spans="1:10" ht="15" customHeight="1" x14ac:dyDescent="0.25">
      <c r="A15" s="572"/>
      <c r="B15" s="564" t="s">
        <v>617</v>
      </c>
      <c r="C15" s="49">
        <f>IF(E15="A ser especificado pela instalação portuária, caso necessário","-",'Ameaças e Cnsq'!R113)</f>
        <v>0</v>
      </c>
      <c r="D15" s="49">
        <f t="shared" si="0"/>
        <v>1.0175920867327117</v>
      </c>
      <c r="E15" s="42" t="s">
        <v>636</v>
      </c>
      <c r="F15" s="49" t="str">
        <f>IF(E16="A ser especificado pela instalação portuária, caso necessário","-",'Ameaças e Cnsq'!S113)</f>
        <v>-</v>
      </c>
      <c r="G15" s="583"/>
      <c r="H15" s="49">
        <f t="shared" si="3"/>
        <v>2.0173611111111112</v>
      </c>
      <c r="I15" s="50">
        <f t="shared" si="1"/>
        <v>2.0528507027489775</v>
      </c>
      <c r="J15" s="51" t="str">
        <f t="shared" si="2"/>
        <v>MUITO BAIXO</v>
      </c>
    </row>
    <row r="16" spans="1:10" ht="15" customHeight="1" x14ac:dyDescent="0.25">
      <c r="A16" s="572"/>
      <c r="B16" s="566"/>
      <c r="C16" s="49" t="str">
        <f>IF(E16="A ser especificado pela instalação portuária, caso necessário","-",'Ameaças e Cnsq'!R122)</f>
        <v>-</v>
      </c>
      <c r="D16" s="49" t="str">
        <f t="shared" si="0"/>
        <v>-</v>
      </c>
      <c r="E16" s="44" t="s">
        <v>634</v>
      </c>
      <c r="F16" s="49">
        <f>IF(E17="A ser especificado pela instalação portuária, caso necessário","-",'Ameaças e Cnsq'!S122)</f>
        <v>1</v>
      </c>
      <c r="G16" s="583"/>
      <c r="H16" s="49" t="str">
        <f t="shared" si="3"/>
        <v>-</v>
      </c>
      <c r="I16" s="50" t="str">
        <f t="shared" si="1"/>
        <v>-</v>
      </c>
      <c r="J16" s="51" t="str">
        <f t="shared" si="2"/>
        <v>-</v>
      </c>
    </row>
    <row r="17" spans="1:10" ht="15" customHeight="1" x14ac:dyDescent="0.25">
      <c r="A17" s="572"/>
      <c r="B17" s="580" t="s">
        <v>618</v>
      </c>
      <c r="C17" s="47">
        <f>IF(E17="A ser especificado pela instalação portuária, caso necessário","-",'Ameaças e Cnsq'!R130)</f>
        <v>0</v>
      </c>
      <c r="D17" s="47">
        <f t="shared" si="0"/>
        <v>1.0175920867327117</v>
      </c>
      <c r="E17" s="28" t="s">
        <v>636</v>
      </c>
      <c r="F17" s="61" t="str">
        <f>IF(E18="A ser especificado pela instalação portuária, caso necessário","-",'Ameaças e Cnsq'!S130)</f>
        <v>-</v>
      </c>
      <c r="G17" s="583"/>
      <c r="H17" s="47">
        <f t="shared" si="3"/>
        <v>1.5173611111111112</v>
      </c>
      <c r="I17" s="48">
        <f t="shared" si="1"/>
        <v>1.5440546593826217</v>
      </c>
      <c r="J17" s="41" t="str">
        <f t="shared" si="2"/>
        <v>MUITO BAIXO</v>
      </c>
    </row>
    <row r="18" spans="1:10" ht="15" customHeight="1" x14ac:dyDescent="0.25">
      <c r="A18" s="572"/>
      <c r="B18" s="592"/>
      <c r="C18" s="47" t="str">
        <f>IF(E18="A ser especificado pela instalação portuária, caso necessário","-",'Ameaças e Cnsq'!R133)</f>
        <v>-</v>
      </c>
      <c r="D18" s="47" t="str">
        <f t="shared" si="0"/>
        <v>-</v>
      </c>
      <c r="E18" s="29" t="s">
        <v>634</v>
      </c>
      <c r="F18" s="61">
        <f>IF(E19="A ser especificado pela instalação portuária, caso necessário","-",'Ameaças e Cnsq'!S133)</f>
        <v>2</v>
      </c>
      <c r="G18" s="583"/>
      <c r="H18" s="47" t="str">
        <f t="shared" si="3"/>
        <v>-</v>
      </c>
      <c r="I18" s="48" t="str">
        <f t="shared" si="1"/>
        <v>-</v>
      </c>
      <c r="J18" s="41" t="str">
        <f t="shared" si="2"/>
        <v>-</v>
      </c>
    </row>
    <row r="19" spans="1:10" ht="15" customHeight="1" x14ac:dyDescent="0.25">
      <c r="A19" s="572"/>
      <c r="B19" s="564" t="s">
        <v>619</v>
      </c>
      <c r="C19" s="49">
        <f>IF(E19="A ser especificado pela instalação portuária, caso necessário","-",'Ameaças e Cnsq'!R140)</f>
        <v>0</v>
      </c>
      <c r="D19" s="49">
        <f t="shared" si="0"/>
        <v>1.0175920867327117</v>
      </c>
      <c r="E19" s="42" t="s">
        <v>636</v>
      </c>
      <c r="F19" s="49">
        <f>IF(E20="A ser especificado pela instalação portuária, caso necessário","-",'Ameaças e Cnsq'!S140)</f>
        <v>0</v>
      </c>
      <c r="G19" s="583"/>
      <c r="H19" s="49">
        <f t="shared" si="3"/>
        <v>2.0173611111111112</v>
      </c>
      <c r="I19" s="50">
        <f t="shared" si="1"/>
        <v>2.0528507027489775</v>
      </c>
      <c r="J19" s="51" t="str">
        <f t="shared" si="2"/>
        <v>MUITO BAIXO</v>
      </c>
    </row>
    <row r="20" spans="1:10" ht="15" customHeight="1" x14ac:dyDescent="0.25">
      <c r="A20" s="572"/>
      <c r="B20" s="565"/>
      <c r="C20" s="49">
        <f>IF(E20="A ser especificado pela instalação portuária, caso necessário","-",'Ameaças e Cnsq'!R146)</f>
        <v>2</v>
      </c>
      <c r="D20" s="49">
        <f t="shared" si="0"/>
        <v>2.0175920867327117</v>
      </c>
      <c r="E20" s="44" t="s">
        <v>368</v>
      </c>
      <c r="F20" s="49">
        <f>IF(E21="A ser especificado pela instalação portuária, caso necessário","-",'Ameaças e Cnsq'!S146)</f>
        <v>1</v>
      </c>
      <c r="G20" s="583"/>
      <c r="H20" s="49">
        <f t="shared" si="3"/>
        <v>1.0173611111111112</v>
      </c>
      <c r="I20" s="50">
        <f t="shared" si="1"/>
        <v>2.0526197271273769</v>
      </c>
      <c r="J20" s="51" t="str">
        <f t="shared" si="2"/>
        <v>MUITO BAIXO</v>
      </c>
    </row>
    <row r="21" spans="1:10" ht="15" customHeight="1" x14ac:dyDescent="0.25">
      <c r="A21" s="572"/>
      <c r="B21" s="565"/>
      <c r="C21" s="49">
        <f>IF(E21="A ser especificado pela instalação portuária, caso necessário","-",'Ameaças e Cnsq'!R147)</f>
        <v>2</v>
      </c>
      <c r="D21" s="49">
        <f t="shared" si="0"/>
        <v>2.0175920867327117</v>
      </c>
      <c r="E21" s="44" t="s">
        <v>345</v>
      </c>
      <c r="F21" s="49" t="str">
        <f>IF(E22="A ser especificado pela instalação portuária, caso necessário","-",'Ameaças e Cnsq'!S147)</f>
        <v>-</v>
      </c>
      <c r="G21" s="583"/>
      <c r="H21" s="49">
        <f t="shared" si="3"/>
        <v>1.5173611111111112</v>
      </c>
      <c r="I21" s="50">
        <f t="shared" si="1"/>
        <v>3.061415770493733</v>
      </c>
      <c r="J21" s="51" t="str">
        <f t="shared" si="2"/>
        <v>BAIXO</v>
      </c>
    </row>
    <row r="22" spans="1:10" ht="15" customHeight="1" x14ac:dyDescent="0.25">
      <c r="A22" s="572"/>
      <c r="B22" s="566"/>
      <c r="C22" s="49" t="str">
        <f>IF(E22="A ser especificado pela instalação portuária, caso necessário","-",'Ameaças e Cnsq'!R148)</f>
        <v>-</v>
      </c>
      <c r="D22" s="49" t="str">
        <f t="shared" si="0"/>
        <v>-</v>
      </c>
      <c r="E22" s="44" t="s">
        <v>634</v>
      </c>
      <c r="F22" s="49">
        <f>IF(E23="A ser especificado pela instalação portuária, caso necessário","-",'Ameaças e Cnsq'!S148)</f>
        <v>2</v>
      </c>
      <c r="G22" s="583"/>
      <c r="H22" s="49" t="str">
        <f t="shared" si="3"/>
        <v>-</v>
      </c>
      <c r="I22" s="50" t="str">
        <f t="shared" si="1"/>
        <v>-</v>
      </c>
      <c r="J22" s="51" t="str">
        <f t="shared" si="2"/>
        <v>-</v>
      </c>
    </row>
    <row r="23" spans="1:10" ht="15" customHeight="1" x14ac:dyDescent="0.25">
      <c r="A23" s="572"/>
      <c r="B23" s="580" t="s">
        <v>620</v>
      </c>
      <c r="C23" s="47">
        <f>IF(E23="A ser especificado pela instalação portuária, caso necessário","-",'Ameaças e Cnsq'!R161)</f>
        <v>1.75</v>
      </c>
      <c r="D23" s="47">
        <f t="shared" si="0"/>
        <v>1.8925920867327117</v>
      </c>
      <c r="E23" s="29" t="s">
        <v>345</v>
      </c>
      <c r="F23" s="61" t="str">
        <f>IF(E24="A ser especificado pela instalação portuária, caso necessário","-",'Ameaças e Cnsq'!S161)</f>
        <v>-</v>
      </c>
      <c r="G23" s="583"/>
      <c r="H23" s="47">
        <f t="shared" si="3"/>
        <v>2.0173611111111112</v>
      </c>
      <c r="I23" s="48">
        <f t="shared" si="1"/>
        <v>3.8180416749711998</v>
      </c>
      <c r="J23" s="41" t="str">
        <f t="shared" si="2"/>
        <v>MÉDIO</v>
      </c>
    </row>
    <row r="24" spans="1:10" ht="15" customHeight="1" x14ac:dyDescent="0.25">
      <c r="A24" s="572"/>
      <c r="B24" s="581"/>
      <c r="C24" s="47" t="str">
        <f>IF(E24="A ser especificado pela instalação portuária, caso necessário","-",'Ameaças e Cnsq'!R164)</f>
        <v>-</v>
      </c>
      <c r="D24" s="47" t="str">
        <f t="shared" si="0"/>
        <v>-</v>
      </c>
      <c r="E24" s="29" t="s">
        <v>634</v>
      </c>
      <c r="F24" s="61" t="str">
        <f>IF(E25="A ser especificado pela instalação portuária, caso necessário","-",'Ameaças e Cnsq'!S164)</f>
        <v>-</v>
      </c>
      <c r="G24" s="583"/>
      <c r="H24" s="47" t="str">
        <f t="shared" si="3"/>
        <v>-</v>
      </c>
      <c r="I24" s="48" t="str">
        <f t="shared" si="1"/>
        <v>-</v>
      </c>
      <c r="J24" s="41" t="str">
        <f t="shared" si="2"/>
        <v>-</v>
      </c>
    </row>
    <row r="25" spans="1:10" ht="15" customHeight="1" x14ac:dyDescent="0.25">
      <c r="A25" s="572"/>
      <c r="B25" s="43" t="s">
        <v>621</v>
      </c>
      <c r="C25" s="49" t="str">
        <f>IF(E25="A ser especificado pela instalação portuária, caso necessário","-",'Ameaças e Cnsq'!R172)</f>
        <v>-</v>
      </c>
      <c r="D25" s="49" t="str">
        <f t="shared" si="0"/>
        <v>-</v>
      </c>
      <c r="E25" s="44" t="s">
        <v>634</v>
      </c>
      <c r="F25" s="49">
        <f>IF(E26="A ser especificado pela instalação portuária, caso necessário","-",'Ameaças e Cnsq'!S172)</f>
        <v>2</v>
      </c>
      <c r="G25" s="583"/>
      <c r="H25" s="49" t="str">
        <f t="shared" si="3"/>
        <v>-</v>
      </c>
      <c r="I25" s="50" t="str">
        <f t="shared" si="1"/>
        <v>-</v>
      </c>
      <c r="J25" s="51" t="str">
        <f t="shared" si="2"/>
        <v>-</v>
      </c>
    </row>
    <row r="26" spans="1:10" ht="15" customHeight="1" x14ac:dyDescent="0.25">
      <c r="A26" s="572"/>
      <c r="B26" s="580" t="s">
        <v>622</v>
      </c>
      <c r="C26" s="47">
        <f>IF(E26="A ser especificado pela instalação portuária, caso necessário","-",'Ameaças e Cnsq'!R179)</f>
        <v>0</v>
      </c>
      <c r="D26" s="47">
        <f t="shared" si="0"/>
        <v>1.0175920867327117</v>
      </c>
      <c r="E26" s="29" t="s">
        <v>345</v>
      </c>
      <c r="F26" s="61" t="str">
        <f>IF(E27="A ser especificado pela instalação portuária, caso necessário","-",'Ameaças e Cnsq'!S179)</f>
        <v>-</v>
      </c>
      <c r="G26" s="583"/>
      <c r="H26" s="47">
        <f t="shared" si="3"/>
        <v>2.0173611111111112</v>
      </c>
      <c r="I26" s="48">
        <f t="shared" si="1"/>
        <v>2.0528507027489775</v>
      </c>
      <c r="J26" s="41" t="str">
        <f t="shared" si="2"/>
        <v>MUITO BAIXO</v>
      </c>
    </row>
    <row r="27" spans="1:10" ht="15" customHeight="1" x14ac:dyDescent="0.25">
      <c r="A27" s="572"/>
      <c r="B27" s="592"/>
      <c r="C27" s="47" t="str">
        <f>IF(E27="A ser especificado pela instalação portuária, caso necessário","-",'Ameaças e Cnsq'!R180)</f>
        <v>-</v>
      </c>
      <c r="D27" s="47" t="str">
        <f t="shared" si="0"/>
        <v>-</v>
      </c>
      <c r="E27" s="29" t="s">
        <v>634</v>
      </c>
      <c r="F27" s="61" t="str">
        <f>IF(E28="A ser especificado pela instalação portuária, caso necessário","-",'Ameaças e Cnsq'!S180)</f>
        <v>-</v>
      </c>
      <c r="G27" s="583"/>
      <c r="H27" s="47" t="str">
        <f t="shared" si="3"/>
        <v>-</v>
      </c>
      <c r="I27" s="48" t="str">
        <f t="shared" si="1"/>
        <v>-</v>
      </c>
      <c r="J27" s="41" t="str">
        <f t="shared" si="2"/>
        <v>-</v>
      </c>
    </row>
    <row r="28" spans="1:10" ht="15" customHeight="1" x14ac:dyDescent="0.25">
      <c r="A28" s="573"/>
      <c r="B28" s="45" t="s">
        <v>634</v>
      </c>
      <c r="C28" s="49" t="str">
        <f>IF(E28="A ser especificado pela instalação portuária, caso necessário","-",'Ameaças e Cnsq'!R187)</f>
        <v>-</v>
      </c>
      <c r="D28" s="49" t="str">
        <f t="shared" si="0"/>
        <v>-</v>
      </c>
      <c r="E28" s="44" t="s">
        <v>634</v>
      </c>
      <c r="F28" s="49">
        <f>IF(E29="A ser especificado pela instalação portuária, caso necessário","-",'Ameaças e Cnsq'!S187)</f>
        <v>0</v>
      </c>
      <c r="G28" s="584"/>
      <c r="H28" s="49" t="str">
        <f t="shared" si="3"/>
        <v>-</v>
      </c>
      <c r="I28" s="50" t="str">
        <f t="shared" si="1"/>
        <v>-</v>
      </c>
      <c r="J28" s="51" t="str">
        <f t="shared" si="2"/>
        <v>-</v>
      </c>
    </row>
  </sheetData>
  <sheetProtection sheet="1" objects="1" scenarios="1"/>
  <mergeCells count="15">
    <mergeCell ref="B15:B16"/>
    <mergeCell ref="B17:B18"/>
    <mergeCell ref="B19:B22"/>
    <mergeCell ref="A1:J1"/>
    <mergeCell ref="A2:D2"/>
    <mergeCell ref="E2:H2"/>
    <mergeCell ref="I2:J2"/>
    <mergeCell ref="A4:A28"/>
    <mergeCell ref="G4:G28"/>
    <mergeCell ref="B6:B7"/>
    <mergeCell ref="B8:B9"/>
    <mergeCell ref="B23:B24"/>
    <mergeCell ref="B26:B27"/>
    <mergeCell ref="B11:B12"/>
    <mergeCell ref="B13:B14"/>
  </mergeCells>
  <conditionalFormatting sqref="J4:J28">
    <cfRule type="cellIs" dxfId="59" priority="1" operator="equal">
      <formula>"MUITO BAIXO"</formula>
    </cfRule>
    <cfRule type="cellIs" dxfId="58" priority="2" operator="equal">
      <formula>"BAIXO"</formula>
    </cfRule>
    <cfRule type="cellIs" dxfId="57" priority="3" operator="equal">
      <formula>"MÉDIO"</formula>
    </cfRule>
    <cfRule type="cellIs" dxfId="56" priority="4" operator="equal">
      <formula>"ALTO"</formula>
    </cfRule>
    <cfRule type="cellIs" dxfId="55" priority="5" operator="equal">
      <formula>"MUITO ALTO"</formula>
    </cfRule>
  </conditionalFormatting>
  <hyperlinks>
    <hyperlink ref="A1:J1" location="Ativos!A1" display="ATIVO 5 - Estruturas e equipamentos de movimentação de cargas" xr:uid="{B6254BBA-92BF-4C91-A5C1-E6A488926BD6}"/>
  </hyperlinks>
  <pageMargins left="0.511811024" right="0.511811024" top="0.78740157499999996" bottom="0.78740157499999996" header="0.31496062000000002" footer="0.3149606200000000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60"/>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67" t="s">
        <v>546</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ht="15" customHeight="1" x14ac:dyDescent="0.25">
      <c r="A4" s="571">
        <f>AVERAGE('Consolid Vuln'!C6,'Consolid Vuln'!C13,'Consolid Vuln'!C20,'Consolid Vuln'!C26)</f>
        <v>2.0351841734654235</v>
      </c>
      <c r="B4" s="593" t="s">
        <v>612</v>
      </c>
      <c r="C4" s="47" t="str">
        <f>IF(E4="A ser especificado pela instalação portuária, caso necessário","-",'Ameaças e Cnsq'!R15)</f>
        <v>-</v>
      </c>
      <c r="D4" s="47">
        <f>IF(E4="A ser especificado pela instalação portuária, caso necessário","-",AVERAGE($A$4,C4))</f>
        <v>2.0351841734654235</v>
      </c>
      <c r="E4" s="28" t="s">
        <v>396</v>
      </c>
      <c r="F4" s="47">
        <f>IF(E4="A ser especificado pela instalação portuária, caso necessário","-",'Ameaças e Cnsq'!S15)</f>
        <v>2</v>
      </c>
      <c r="G4" s="582">
        <f>Ativos!R81</f>
        <v>2.0119047619047619</v>
      </c>
      <c r="H4" s="47">
        <f>IF(E4="A ser especificado pela instalação portuária, caso necessário","-",AVERAGE($G$4,F4))</f>
        <v>2.0059523809523809</v>
      </c>
      <c r="I4" s="48">
        <f>IF(E4="A ser especificado pela instalação portuária, caso necessário","-",D4*H4)</f>
        <v>4.08248253843957</v>
      </c>
      <c r="J4" s="41" t="str">
        <f>IF(E4="A ser especificado pela instalação portuária, caso necessário","-",(IF(AND(I4&gt;=0.75,I4&lt;2.5),"MUITO BAIXO",IF(AND(I4&gt;=2.5,I4&lt;3.6),"BAIXO",IF(AND(I4&gt;=3.6,I4&lt;5.5),"MÉDIO",IF(AND(I4&gt;=5.5,I4&lt;7),"ALTO",IF(AND(I4&gt;=7,I4&lt;=9),"MUITO ALTO")))))))</f>
        <v>MÉDIO</v>
      </c>
    </row>
    <row r="5" spans="1:10" ht="15" customHeight="1" x14ac:dyDescent="0.25">
      <c r="A5" s="572"/>
      <c r="B5" s="595"/>
      <c r="C5" s="47">
        <f>IF(E5="A ser especificado pela instalação portuária, caso necessário","-",'Ameaças e Cnsq'!R17)</f>
        <v>2.3333333333333335</v>
      </c>
      <c r="D5" s="47">
        <f t="shared" ref="D5:D60" si="0">IF(E5="A ser especificado pela instalação portuária, caso necessário","-",AVERAGE($A$4,C5))</f>
        <v>2.1842587533993783</v>
      </c>
      <c r="E5" s="28" t="s">
        <v>393</v>
      </c>
      <c r="F5" s="47">
        <f>IF(E5="A ser especificado pela instalação portuária, caso necessário","-",'Ameaças e Cnsq'!S17)</f>
        <v>3</v>
      </c>
      <c r="G5" s="583"/>
      <c r="H5" s="47">
        <f t="shared" ref="H5:H60" si="1">IF(E5="A ser especificado pela instalação portuária, caso necessário","-",AVERAGE($G$4,F5))</f>
        <v>2.5059523809523809</v>
      </c>
      <c r="I5" s="48">
        <f t="shared" ref="I5:I60" si="2">IF(E5="A ser especificado pela instalação portuária, caso necessário","-",D5*H5)</f>
        <v>5.4736484236972514</v>
      </c>
      <c r="J5" s="41" t="str">
        <f t="shared" ref="J5:J60" si="3">IF(E5="A ser especificado pela instalação portuária, caso necessário","-",(IF(AND(I5&gt;=0.75,I5&lt;2.5),"MUITO BAIXO",IF(AND(I5&gt;=2.5,I5&lt;3.6),"BAIXO",IF(AND(I5&gt;=3.6,I5&lt;5.5),"MÉDIO",IF(AND(I5&gt;=5.5,I5&lt;7),"ALTO",IF(AND(I5&gt;=7,I5&lt;=9),"MUITO ALTO")))))))</f>
        <v>MÉDIO</v>
      </c>
    </row>
    <row r="6" spans="1:10" ht="15" customHeight="1" x14ac:dyDescent="0.25">
      <c r="A6" s="572"/>
      <c r="B6" s="595"/>
      <c r="C6" s="47">
        <f>IF(E6="A ser especificado pela instalação portuária, caso necessário","-",'Ameaças e Cnsq'!R18)</f>
        <v>2.3333333333333335</v>
      </c>
      <c r="D6" s="47">
        <f t="shared" si="0"/>
        <v>2.1842587533993783</v>
      </c>
      <c r="E6" s="28" t="s">
        <v>391</v>
      </c>
      <c r="F6" s="47">
        <f>IF(E6="A ser especificado pela instalação portuária, caso necessário","-",'Ameaças e Cnsq'!S18)</f>
        <v>2</v>
      </c>
      <c r="G6" s="583"/>
      <c r="H6" s="47">
        <f t="shared" si="1"/>
        <v>2.0059523809523809</v>
      </c>
      <c r="I6" s="48">
        <f t="shared" si="2"/>
        <v>4.3815190469975622</v>
      </c>
      <c r="J6" s="41" t="str">
        <f t="shared" si="3"/>
        <v>MÉDIO</v>
      </c>
    </row>
    <row r="7" spans="1:10" ht="15" customHeight="1" x14ac:dyDescent="0.25">
      <c r="A7" s="572"/>
      <c r="B7" s="595"/>
      <c r="C7" s="47">
        <f>IF(E7="A ser especificado pela instalação portuária, caso necessário","-",'Ameaças e Cnsq'!R19)</f>
        <v>2.3333333333333335</v>
      </c>
      <c r="D7" s="47">
        <f t="shared" si="0"/>
        <v>2.1842587533993783</v>
      </c>
      <c r="E7" s="28" t="s">
        <v>389</v>
      </c>
      <c r="F7" s="47">
        <f>IF(E7="A ser especificado pela instalação portuária, caso necessário","-",'Ameaças e Cnsq'!S19)</f>
        <v>1</v>
      </c>
      <c r="G7" s="583"/>
      <c r="H7" s="47">
        <f t="shared" si="1"/>
        <v>1.5059523809523809</v>
      </c>
      <c r="I7" s="48">
        <f t="shared" si="2"/>
        <v>3.2893896702978731</v>
      </c>
      <c r="J7" s="41" t="str">
        <f t="shared" si="3"/>
        <v>BAIXO</v>
      </c>
    </row>
    <row r="8" spans="1:10" ht="15" customHeight="1" x14ac:dyDescent="0.25">
      <c r="A8" s="572"/>
      <c r="B8" s="594"/>
      <c r="C8" s="47" t="str">
        <f>IF(E8="A ser especificado pela instalação portuária, caso necessário","-",'Ameaças e Cnsq'!R21)</f>
        <v>-</v>
      </c>
      <c r="D8" s="47" t="str">
        <f t="shared" si="0"/>
        <v>-</v>
      </c>
      <c r="E8" s="28" t="s">
        <v>634</v>
      </c>
      <c r="F8" s="47" t="str">
        <f>IF(E8="A ser especificado pela instalação portuária, caso necessário","-",'Ameaças e Cnsq'!S21)</f>
        <v>-</v>
      </c>
      <c r="G8" s="583"/>
      <c r="H8" s="47" t="str">
        <f t="shared" si="1"/>
        <v>-</v>
      </c>
      <c r="I8" s="48" t="str">
        <f t="shared" si="2"/>
        <v>-</v>
      </c>
      <c r="J8" s="41" t="str">
        <f t="shared" si="3"/>
        <v>-</v>
      </c>
    </row>
    <row r="9" spans="1:10" ht="15" customHeight="1" x14ac:dyDescent="0.25">
      <c r="A9" s="572"/>
      <c r="B9" s="588" t="s">
        <v>641</v>
      </c>
      <c r="C9" s="49">
        <f>IF(E9="A ser especificado pela instalação portuária, caso necessário","-",'Ameaças e Cnsq'!R29)</f>
        <v>1.6666666666666667</v>
      </c>
      <c r="D9" s="49">
        <f t="shared" si="0"/>
        <v>1.8509254200660452</v>
      </c>
      <c r="E9" s="42" t="s">
        <v>396</v>
      </c>
      <c r="F9" s="49">
        <f>IF(E9="A ser especificado pela instalação portuária, caso necessário","-",'Ameaças e Cnsq'!S29)</f>
        <v>2</v>
      </c>
      <c r="G9" s="583"/>
      <c r="H9" s="49">
        <f t="shared" si="1"/>
        <v>2.0059523809523809</v>
      </c>
      <c r="I9" s="50">
        <f t="shared" si="2"/>
        <v>3.7128682533467692</v>
      </c>
      <c r="J9" s="51" t="str">
        <f t="shared" si="3"/>
        <v>MÉDIO</v>
      </c>
    </row>
    <row r="10" spans="1:10" ht="15" customHeight="1" x14ac:dyDescent="0.25">
      <c r="A10" s="572"/>
      <c r="B10" s="591"/>
      <c r="C10" s="49" t="str">
        <f>IF(E10="A ser especificado pela instalação portuária, caso necessário","-",'Ameaças e Cnsq'!R35)</f>
        <v>-</v>
      </c>
      <c r="D10" s="49" t="str">
        <f t="shared" si="0"/>
        <v>-</v>
      </c>
      <c r="E10" s="42" t="s">
        <v>634</v>
      </c>
      <c r="F10" s="49" t="str">
        <f>IF(E10="A ser especificado pela instalação portuária, caso necessário","-",'Ameaças e Cnsq'!S35)</f>
        <v>-</v>
      </c>
      <c r="G10" s="583"/>
      <c r="H10" s="49" t="str">
        <f t="shared" si="1"/>
        <v>-</v>
      </c>
      <c r="I10" s="50" t="str">
        <f t="shared" si="2"/>
        <v>-</v>
      </c>
      <c r="J10" s="51" t="str">
        <f t="shared" si="3"/>
        <v>-</v>
      </c>
    </row>
    <row r="11" spans="1:10" ht="15" customHeight="1" x14ac:dyDescent="0.25">
      <c r="A11" s="572"/>
      <c r="B11" s="593" t="s">
        <v>613</v>
      </c>
      <c r="C11" s="47">
        <f>IF(E11="A ser especificado pela instalação portuária, caso necessário","-",'Ameaças e Cnsq'!R44)</f>
        <v>1.8333333333333333</v>
      </c>
      <c r="D11" s="47">
        <f t="shared" si="0"/>
        <v>1.9342587533993783</v>
      </c>
      <c r="E11" s="28" t="s">
        <v>396</v>
      </c>
      <c r="F11" s="47">
        <f>IF(E11="A ser especificado pela instalação portuária, caso necessário","-",'Ameaças e Cnsq'!S44)</f>
        <v>2</v>
      </c>
      <c r="G11" s="583"/>
      <c r="H11" s="47">
        <f t="shared" si="1"/>
        <v>2.0059523809523809</v>
      </c>
      <c r="I11" s="48">
        <f t="shared" si="2"/>
        <v>3.8800309517594669</v>
      </c>
      <c r="J11" s="41" t="str">
        <f t="shared" si="3"/>
        <v>MÉDIO</v>
      </c>
    </row>
    <row r="12" spans="1:10" ht="30" x14ac:dyDescent="0.25">
      <c r="A12" s="572"/>
      <c r="B12" s="595"/>
      <c r="C12" s="47">
        <f>IF(E12="A ser especificado pela instalação portuária, caso necessário","-",'Ameaças e Cnsq'!R45)</f>
        <v>1.8333333333333333</v>
      </c>
      <c r="D12" s="47">
        <f t="shared" si="0"/>
        <v>1.9342587533993783</v>
      </c>
      <c r="E12" s="28" t="s">
        <v>638</v>
      </c>
      <c r="F12" s="47">
        <f>IF(E12="A ser especificado pela instalação portuária, caso necessário","-",'Ameaças e Cnsq'!S45)</f>
        <v>1</v>
      </c>
      <c r="G12" s="583"/>
      <c r="H12" s="47">
        <f t="shared" si="1"/>
        <v>1.5059523809523809</v>
      </c>
      <c r="I12" s="48">
        <f t="shared" si="2"/>
        <v>2.9129015750597778</v>
      </c>
      <c r="J12" s="41" t="str">
        <f t="shared" si="3"/>
        <v>BAIXO</v>
      </c>
    </row>
    <row r="13" spans="1:10" ht="15" customHeight="1" x14ac:dyDescent="0.25">
      <c r="A13" s="572"/>
      <c r="B13" s="595"/>
      <c r="C13" s="47">
        <f>IF(E13="A ser especificado pela instalação portuária, caso necessário","-",'Ameaças e Cnsq'!R46)</f>
        <v>1.8333333333333333</v>
      </c>
      <c r="D13" s="47">
        <f t="shared" si="0"/>
        <v>1.9342587533993783</v>
      </c>
      <c r="E13" s="28" t="s">
        <v>393</v>
      </c>
      <c r="F13" s="47">
        <f>IF(E13="A ser especificado pela instalação portuária, caso necessário","-",'Ameaças e Cnsq'!S46)</f>
        <v>3</v>
      </c>
      <c r="G13" s="583"/>
      <c r="H13" s="47">
        <f t="shared" si="1"/>
        <v>2.5059523809523809</v>
      </c>
      <c r="I13" s="48">
        <f t="shared" si="2"/>
        <v>4.8471603284591565</v>
      </c>
      <c r="J13" s="41" t="str">
        <f t="shared" si="3"/>
        <v>MÉDIO</v>
      </c>
    </row>
    <row r="14" spans="1:10" ht="15" customHeight="1" x14ac:dyDescent="0.25">
      <c r="A14" s="572"/>
      <c r="B14" s="595"/>
      <c r="C14" s="47">
        <f>IF(E14="A ser especificado pela instalação portuária, caso necessário","-",'Ameaças e Cnsq'!R47)</f>
        <v>1.8333333333333333</v>
      </c>
      <c r="D14" s="47">
        <f t="shared" si="0"/>
        <v>1.9342587533993783</v>
      </c>
      <c r="E14" s="28" t="s">
        <v>391</v>
      </c>
      <c r="F14" s="47">
        <f>IF(E14="A ser especificado pela instalação portuária, caso necessário","-",'Ameaças e Cnsq'!S47)</f>
        <v>2</v>
      </c>
      <c r="G14" s="583"/>
      <c r="H14" s="47">
        <f t="shared" si="1"/>
        <v>2.0059523809523809</v>
      </c>
      <c r="I14" s="48">
        <f t="shared" si="2"/>
        <v>3.8800309517594669</v>
      </c>
      <c r="J14" s="41" t="str">
        <f t="shared" si="3"/>
        <v>MÉDIO</v>
      </c>
    </row>
    <row r="15" spans="1:10" ht="15" customHeight="1" x14ac:dyDescent="0.25">
      <c r="A15" s="572"/>
      <c r="B15" s="595"/>
      <c r="C15" s="47">
        <f>IF(E15="A ser especificado pela instalação portuária, caso necessário","-",'Ameaças e Cnsq'!R48)</f>
        <v>1.8333333333333333</v>
      </c>
      <c r="D15" s="47">
        <f t="shared" si="0"/>
        <v>1.9342587533993783</v>
      </c>
      <c r="E15" s="28" t="s">
        <v>389</v>
      </c>
      <c r="F15" s="47">
        <f>IF(E15="A ser especificado pela instalação portuária, caso necessário","-",'Ameaças e Cnsq'!S48)</f>
        <v>1</v>
      </c>
      <c r="G15" s="583"/>
      <c r="H15" s="47">
        <f t="shared" si="1"/>
        <v>1.5059523809523809</v>
      </c>
      <c r="I15" s="48">
        <f t="shared" si="2"/>
        <v>2.9129015750597778</v>
      </c>
      <c r="J15" s="41" t="str">
        <f t="shared" si="3"/>
        <v>BAIXO</v>
      </c>
    </row>
    <row r="16" spans="1:10" ht="15" customHeight="1" x14ac:dyDescent="0.25">
      <c r="A16" s="572"/>
      <c r="B16" s="594"/>
      <c r="C16" s="47" t="str">
        <f>IF(E16="A ser especificado pela instalação portuária, caso necessário","-",'Ameaças e Cnsq'!R50)</f>
        <v>-</v>
      </c>
      <c r="D16" s="47" t="str">
        <f t="shared" si="0"/>
        <v>-</v>
      </c>
      <c r="E16" s="28" t="s">
        <v>634</v>
      </c>
      <c r="F16" s="47" t="str">
        <f>IF(E16="A ser especificado pela instalação portuária, caso necessário","-",'Ameaças e Cnsq'!S50)</f>
        <v>-</v>
      </c>
      <c r="G16" s="583"/>
      <c r="H16" s="47" t="str">
        <f t="shared" si="1"/>
        <v>-</v>
      </c>
      <c r="I16" s="48" t="str">
        <f t="shared" si="2"/>
        <v>-</v>
      </c>
      <c r="J16" s="41" t="str">
        <f t="shared" si="3"/>
        <v>-</v>
      </c>
    </row>
    <row r="17" spans="1:10" ht="15" customHeight="1" x14ac:dyDescent="0.25">
      <c r="A17" s="572"/>
      <c r="B17" s="588" t="s">
        <v>614</v>
      </c>
      <c r="C17" s="49">
        <f>IF(E17="A ser especificado pela instalação portuária, caso necessário","-",'Ameaças e Cnsq'!R59)</f>
        <v>1.8333333333333333</v>
      </c>
      <c r="D17" s="49">
        <f t="shared" si="0"/>
        <v>1.9342587533993783</v>
      </c>
      <c r="E17" s="42" t="s">
        <v>396</v>
      </c>
      <c r="F17" s="49">
        <f>IF(E17="A ser especificado pela instalação portuária, caso necessário","-",'Ameaças e Cnsq'!S59)</f>
        <v>1</v>
      </c>
      <c r="G17" s="583"/>
      <c r="H17" s="49">
        <f t="shared" si="1"/>
        <v>1.5059523809523809</v>
      </c>
      <c r="I17" s="50">
        <f t="shared" si="2"/>
        <v>2.9129015750597778</v>
      </c>
      <c r="J17" s="51" t="str">
        <f t="shared" si="3"/>
        <v>BAIXO</v>
      </c>
    </row>
    <row r="18" spans="1:10" ht="30" x14ac:dyDescent="0.25">
      <c r="A18" s="572"/>
      <c r="B18" s="589"/>
      <c r="C18" s="49">
        <f>IF(E18="A ser especificado pela instalação portuária, caso necessário","-",'Ameaças e Cnsq'!R60)</f>
        <v>1.8333333333333333</v>
      </c>
      <c r="D18" s="49">
        <f t="shared" si="0"/>
        <v>1.9342587533993783</v>
      </c>
      <c r="E18" s="42" t="s">
        <v>638</v>
      </c>
      <c r="F18" s="49">
        <f>IF(E18="A ser especificado pela instalação portuária, caso necessário","-",'Ameaças e Cnsq'!S60)</f>
        <v>3</v>
      </c>
      <c r="G18" s="583"/>
      <c r="H18" s="49">
        <f t="shared" si="1"/>
        <v>2.5059523809523809</v>
      </c>
      <c r="I18" s="50">
        <f t="shared" si="2"/>
        <v>4.8471603284591565</v>
      </c>
      <c r="J18" s="51" t="str">
        <f t="shared" si="3"/>
        <v>MÉDIO</v>
      </c>
    </row>
    <row r="19" spans="1:10" ht="15" customHeight="1" x14ac:dyDescent="0.25">
      <c r="A19" s="572"/>
      <c r="B19" s="589"/>
      <c r="C19" s="49">
        <f>IF(E19="A ser especificado pela instalação portuária, caso necessário","-",'Ameaças e Cnsq'!R61)</f>
        <v>1.8333333333333333</v>
      </c>
      <c r="D19" s="49">
        <f t="shared" si="0"/>
        <v>1.9342587533993783</v>
      </c>
      <c r="E19" s="42" t="s">
        <v>393</v>
      </c>
      <c r="F19" s="49">
        <f>IF(E19="A ser especificado pela instalação portuária, caso necessário","-",'Ameaças e Cnsq'!S61)</f>
        <v>2</v>
      </c>
      <c r="G19" s="583"/>
      <c r="H19" s="49">
        <f t="shared" si="1"/>
        <v>2.0059523809523809</v>
      </c>
      <c r="I19" s="50">
        <f t="shared" si="2"/>
        <v>3.8800309517594669</v>
      </c>
      <c r="J19" s="51" t="str">
        <f t="shared" si="3"/>
        <v>MÉDIO</v>
      </c>
    </row>
    <row r="20" spans="1:10" ht="15" customHeight="1" x14ac:dyDescent="0.25">
      <c r="A20" s="572"/>
      <c r="B20" s="589"/>
      <c r="C20" s="49">
        <f>IF(E20="A ser especificado pela instalação portuária, caso necessário","-",'Ameaças e Cnsq'!R62)</f>
        <v>1.8333333333333333</v>
      </c>
      <c r="D20" s="49">
        <f t="shared" si="0"/>
        <v>1.9342587533993783</v>
      </c>
      <c r="E20" s="42" t="s">
        <v>391</v>
      </c>
      <c r="F20" s="49">
        <f>IF(E20="A ser especificado pela instalação portuária, caso necessário","-",'Ameaças e Cnsq'!S62)</f>
        <v>1</v>
      </c>
      <c r="G20" s="583"/>
      <c r="H20" s="49">
        <f t="shared" si="1"/>
        <v>1.5059523809523809</v>
      </c>
      <c r="I20" s="50">
        <f t="shared" si="2"/>
        <v>2.9129015750597778</v>
      </c>
      <c r="J20" s="51" t="str">
        <f t="shared" si="3"/>
        <v>BAIXO</v>
      </c>
    </row>
    <row r="21" spans="1:10" ht="15" customHeight="1" x14ac:dyDescent="0.25">
      <c r="A21" s="572"/>
      <c r="B21" s="589"/>
      <c r="C21" s="49">
        <f>IF(E21="A ser especificado pela instalação portuária, caso necessário","-",'Ameaças e Cnsq'!R63)</f>
        <v>1.8333333333333333</v>
      </c>
      <c r="D21" s="49">
        <f t="shared" si="0"/>
        <v>1.9342587533993783</v>
      </c>
      <c r="E21" s="42" t="s">
        <v>389</v>
      </c>
      <c r="F21" s="49">
        <f>IF(E21="A ser especificado pela instalação portuária, caso necessário","-",'Ameaças e Cnsq'!S63)</f>
        <v>3</v>
      </c>
      <c r="G21" s="583"/>
      <c r="H21" s="49">
        <f t="shared" si="1"/>
        <v>2.5059523809523809</v>
      </c>
      <c r="I21" s="50">
        <f t="shared" si="2"/>
        <v>4.8471603284591565</v>
      </c>
      <c r="J21" s="51" t="str">
        <f t="shared" si="3"/>
        <v>MÉDIO</v>
      </c>
    </row>
    <row r="22" spans="1:10" ht="15" customHeight="1" x14ac:dyDescent="0.25">
      <c r="A22" s="572"/>
      <c r="B22" s="591"/>
      <c r="C22" s="49" t="str">
        <f>IF(E22="A ser especificado pela instalação portuária, caso necessário","-",'Ameaças e Cnsq'!R64)</f>
        <v>-</v>
      </c>
      <c r="D22" s="49" t="str">
        <f t="shared" si="0"/>
        <v>-</v>
      </c>
      <c r="E22" s="42" t="s">
        <v>634</v>
      </c>
      <c r="F22" s="49" t="str">
        <f>IF(E22="A ser especificado pela instalação portuária, caso necessário","-",'Ameaças e Cnsq'!S64)</f>
        <v>-</v>
      </c>
      <c r="G22" s="583"/>
      <c r="H22" s="49" t="str">
        <f t="shared" si="1"/>
        <v>-</v>
      </c>
      <c r="I22" s="50" t="str">
        <f t="shared" si="2"/>
        <v>-</v>
      </c>
      <c r="J22" s="51" t="str">
        <f t="shared" si="3"/>
        <v>-</v>
      </c>
    </row>
    <row r="23" spans="1:10" ht="15" customHeight="1" x14ac:dyDescent="0.25">
      <c r="A23" s="572"/>
      <c r="B23" s="593" t="s">
        <v>642</v>
      </c>
      <c r="C23" s="47">
        <f>IF(E23="A ser especificado pela instalação portuária, caso necessário","-",'Ameaças e Cnsq'!R72)</f>
        <v>1.8333333333333333</v>
      </c>
      <c r="D23" s="47">
        <f t="shared" si="0"/>
        <v>1.9342587533993783</v>
      </c>
      <c r="E23" s="28" t="s">
        <v>396</v>
      </c>
      <c r="F23" s="47">
        <f>IF(E23="A ser especificado pela instalação portuária, caso necessário","-",'Ameaças e Cnsq'!S72)</f>
        <v>1</v>
      </c>
      <c r="G23" s="583"/>
      <c r="H23" s="47">
        <f t="shared" si="1"/>
        <v>1.5059523809523809</v>
      </c>
      <c r="I23" s="48">
        <f t="shared" si="2"/>
        <v>2.9129015750597778</v>
      </c>
      <c r="J23" s="41" t="str">
        <f t="shared" si="3"/>
        <v>BAIXO</v>
      </c>
    </row>
    <row r="24" spans="1:10" ht="15" customHeight="1" x14ac:dyDescent="0.25">
      <c r="A24" s="572"/>
      <c r="B24" s="595"/>
      <c r="C24" s="47" t="str">
        <f>IF(E24="A ser especificado pela instalação portuária, caso necessário","-",'Ameaças e Cnsq'!R77)</f>
        <v>-</v>
      </c>
      <c r="D24" s="47" t="str">
        <f t="shared" si="0"/>
        <v>-</v>
      </c>
      <c r="E24" s="28" t="s">
        <v>634</v>
      </c>
      <c r="F24" s="47" t="str">
        <f>IF(E24="A ser especificado pela instalação portuária, caso necessário","-",'Ameaças e Cnsq'!S77)</f>
        <v>-</v>
      </c>
      <c r="G24" s="583"/>
      <c r="H24" s="47" t="str">
        <f t="shared" si="1"/>
        <v>-</v>
      </c>
      <c r="I24" s="48" t="str">
        <f t="shared" si="2"/>
        <v>-</v>
      </c>
      <c r="J24" s="41" t="str">
        <f t="shared" si="3"/>
        <v>-</v>
      </c>
    </row>
    <row r="25" spans="1:10" ht="15" customHeight="1" x14ac:dyDescent="0.25">
      <c r="A25" s="572"/>
      <c r="B25" s="588" t="s">
        <v>615</v>
      </c>
      <c r="C25" s="49">
        <f>IF(E25="A ser especificado pela instalação portuária, caso necessário","-",'Ameaças e Cnsq'!R86)</f>
        <v>1.8333333333333333</v>
      </c>
      <c r="D25" s="49">
        <f t="shared" si="0"/>
        <v>1.9342587533993783</v>
      </c>
      <c r="E25" s="42" t="s">
        <v>396</v>
      </c>
      <c r="F25" s="49">
        <f>IF(E25="A ser especificado pela instalação portuária, caso necessário","-",'Ameaças e Cnsq'!S86)</f>
        <v>2</v>
      </c>
      <c r="G25" s="583"/>
      <c r="H25" s="49">
        <f t="shared" si="1"/>
        <v>2.0059523809523809</v>
      </c>
      <c r="I25" s="50">
        <f t="shared" si="2"/>
        <v>3.8800309517594669</v>
      </c>
      <c r="J25" s="51" t="str">
        <f t="shared" si="3"/>
        <v>MÉDIO</v>
      </c>
    </row>
    <row r="26" spans="1:10" ht="30" x14ac:dyDescent="0.25">
      <c r="A26" s="572"/>
      <c r="B26" s="589"/>
      <c r="C26" s="49">
        <f>IF(E26="A ser especificado pela instalação portuária, caso necessário","-",'Ameaças e Cnsq'!R87)</f>
        <v>1.8333333333333333</v>
      </c>
      <c r="D26" s="49">
        <f t="shared" si="0"/>
        <v>1.9342587533993783</v>
      </c>
      <c r="E26" s="42" t="s">
        <v>638</v>
      </c>
      <c r="F26" s="49">
        <f>IF(E26="A ser especificado pela instalação portuária, caso necessário","-",'Ameaças e Cnsq'!S87)</f>
        <v>1</v>
      </c>
      <c r="G26" s="583"/>
      <c r="H26" s="49">
        <f t="shared" si="1"/>
        <v>1.5059523809523809</v>
      </c>
      <c r="I26" s="50">
        <f t="shared" si="2"/>
        <v>2.9129015750597778</v>
      </c>
      <c r="J26" s="51" t="str">
        <f t="shared" si="3"/>
        <v>BAIXO</v>
      </c>
    </row>
    <row r="27" spans="1:10" ht="15" customHeight="1" x14ac:dyDescent="0.25">
      <c r="A27" s="572"/>
      <c r="B27" s="589"/>
      <c r="C27" s="49">
        <f>IF(E27="A ser especificado pela instalação portuária, caso necessário","-",'Ameaças e Cnsq'!R88)</f>
        <v>1.8333333333333333</v>
      </c>
      <c r="D27" s="49">
        <f t="shared" si="0"/>
        <v>1.9342587533993783</v>
      </c>
      <c r="E27" s="42" t="s">
        <v>393</v>
      </c>
      <c r="F27" s="49">
        <f>IF(E27="A ser especificado pela instalação portuária, caso necessário","-",'Ameaças e Cnsq'!S88)</f>
        <v>3</v>
      </c>
      <c r="G27" s="583"/>
      <c r="H27" s="49">
        <f t="shared" si="1"/>
        <v>2.5059523809523809</v>
      </c>
      <c r="I27" s="50">
        <f t="shared" si="2"/>
        <v>4.8471603284591565</v>
      </c>
      <c r="J27" s="51" t="str">
        <f t="shared" si="3"/>
        <v>MÉDIO</v>
      </c>
    </row>
    <row r="28" spans="1:10" ht="15" customHeight="1" x14ac:dyDescent="0.25">
      <c r="A28" s="572"/>
      <c r="B28" s="589"/>
      <c r="C28" s="49">
        <f>IF(E28="A ser especificado pela instalação portuária, caso necessário","-",'Ameaças e Cnsq'!R89)</f>
        <v>1.8333333333333333</v>
      </c>
      <c r="D28" s="49">
        <f t="shared" si="0"/>
        <v>1.9342587533993783</v>
      </c>
      <c r="E28" s="42" t="s">
        <v>391</v>
      </c>
      <c r="F28" s="49">
        <f>IF(E28="A ser especificado pela instalação portuária, caso necessário","-",'Ameaças e Cnsq'!S89)</f>
        <v>2</v>
      </c>
      <c r="G28" s="583"/>
      <c r="H28" s="49">
        <f t="shared" si="1"/>
        <v>2.0059523809523809</v>
      </c>
      <c r="I28" s="50">
        <f t="shared" si="2"/>
        <v>3.8800309517594669</v>
      </c>
      <c r="J28" s="51" t="str">
        <f t="shared" si="3"/>
        <v>MÉDIO</v>
      </c>
    </row>
    <row r="29" spans="1:10" ht="15" customHeight="1" x14ac:dyDescent="0.25">
      <c r="A29" s="572"/>
      <c r="B29" s="589"/>
      <c r="C29" s="49">
        <f>IF(E29="A ser especificado pela instalação portuária, caso necessário","-",'Ameaças e Cnsq'!R90)</f>
        <v>1.8333333333333333</v>
      </c>
      <c r="D29" s="49">
        <f t="shared" si="0"/>
        <v>1.9342587533993783</v>
      </c>
      <c r="E29" s="42" t="s">
        <v>389</v>
      </c>
      <c r="F29" s="49">
        <f>IF(E29="A ser especificado pela instalação portuária, caso necessário","-",'Ameaças e Cnsq'!S90)</f>
        <v>1</v>
      </c>
      <c r="G29" s="583"/>
      <c r="H29" s="49">
        <f t="shared" si="1"/>
        <v>1.5059523809523809</v>
      </c>
      <c r="I29" s="50">
        <f t="shared" si="2"/>
        <v>2.9129015750597778</v>
      </c>
      <c r="J29" s="51" t="str">
        <f t="shared" si="3"/>
        <v>BAIXO</v>
      </c>
    </row>
    <row r="30" spans="1:10" ht="15" customHeight="1" x14ac:dyDescent="0.25">
      <c r="A30" s="572"/>
      <c r="B30" s="591"/>
      <c r="C30" s="49" t="str">
        <f>IF(E30="A ser especificado pela instalação portuária, caso necessário","-",'Ameaças e Cnsq'!R92)</f>
        <v>-</v>
      </c>
      <c r="D30" s="49" t="str">
        <f t="shared" si="0"/>
        <v>-</v>
      </c>
      <c r="E30" s="42" t="s">
        <v>634</v>
      </c>
      <c r="F30" s="49" t="str">
        <f>IF(E30="A ser especificado pela instalação portuária, caso necessário","-",'Ameaças e Cnsq'!S92)</f>
        <v>-</v>
      </c>
      <c r="G30" s="583"/>
      <c r="H30" s="49" t="str">
        <f t="shared" si="1"/>
        <v>-</v>
      </c>
      <c r="I30" s="50" t="str">
        <f t="shared" si="2"/>
        <v>-</v>
      </c>
      <c r="J30" s="51" t="str">
        <f t="shared" si="3"/>
        <v>-</v>
      </c>
    </row>
    <row r="31" spans="1:10" ht="15" customHeight="1" x14ac:dyDescent="0.25">
      <c r="A31" s="572"/>
      <c r="B31" s="593" t="s">
        <v>616</v>
      </c>
      <c r="C31" s="47">
        <f>IF(E31="A ser especificado pela instalação portuária, caso necessário","-",'Ameaças e Cnsq'!R101)</f>
        <v>1.8333333333333333</v>
      </c>
      <c r="D31" s="47">
        <f t="shared" si="0"/>
        <v>1.9342587533993783</v>
      </c>
      <c r="E31" s="28" t="s">
        <v>396</v>
      </c>
      <c r="F31" s="47">
        <f>IF(E31="A ser especificado pela instalação portuária, caso necessário","-",'Ameaças e Cnsq'!S101)</f>
        <v>3</v>
      </c>
      <c r="G31" s="583"/>
      <c r="H31" s="47">
        <f t="shared" si="1"/>
        <v>2.5059523809523809</v>
      </c>
      <c r="I31" s="48">
        <f t="shared" si="2"/>
        <v>4.8471603284591565</v>
      </c>
      <c r="J31" s="41" t="str">
        <f t="shared" si="3"/>
        <v>MÉDIO</v>
      </c>
    </row>
    <row r="32" spans="1:10" ht="30" x14ac:dyDescent="0.25">
      <c r="A32" s="572"/>
      <c r="B32" s="595"/>
      <c r="C32" s="47">
        <f>IF(E32="A ser especificado pela instalação portuária, caso necessário","-",'Ameaças e Cnsq'!R102)</f>
        <v>1.8333333333333333</v>
      </c>
      <c r="D32" s="47">
        <f t="shared" si="0"/>
        <v>1.9342587533993783</v>
      </c>
      <c r="E32" s="28" t="s">
        <v>638</v>
      </c>
      <c r="F32" s="47">
        <f>IF(E32="A ser especificado pela instalação portuária, caso necessário","-",'Ameaças e Cnsq'!S102)</f>
        <v>2</v>
      </c>
      <c r="G32" s="583"/>
      <c r="H32" s="47">
        <f t="shared" si="1"/>
        <v>2.0059523809523809</v>
      </c>
      <c r="I32" s="48">
        <f t="shared" si="2"/>
        <v>3.8800309517594669</v>
      </c>
      <c r="J32" s="41" t="str">
        <f t="shared" si="3"/>
        <v>MÉDIO</v>
      </c>
    </row>
    <row r="33" spans="1:10" ht="15" customHeight="1" x14ac:dyDescent="0.25">
      <c r="A33" s="572"/>
      <c r="B33" s="595"/>
      <c r="C33" s="47">
        <f>IF(E33="A ser especificado pela instalação portuária, caso necessário","-",'Ameaças e Cnsq'!R103)</f>
        <v>1.8333333333333333</v>
      </c>
      <c r="D33" s="47">
        <f t="shared" si="0"/>
        <v>1.9342587533993783</v>
      </c>
      <c r="E33" s="28" t="s">
        <v>393</v>
      </c>
      <c r="F33" s="47">
        <f>IF(E33="A ser especificado pela instalação portuária, caso necessário","-",'Ameaças e Cnsq'!S103)</f>
        <v>1</v>
      </c>
      <c r="G33" s="583"/>
      <c r="H33" s="47">
        <f t="shared" si="1"/>
        <v>1.5059523809523809</v>
      </c>
      <c r="I33" s="48">
        <f t="shared" si="2"/>
        <v>2.9129015750597778</v>
      </c>
      <c r="J33" s="41" t="str">
        <f t="shared" si="3"/>
        <v>BAIXO</v>
      </c>
    </row>
    <row r="34" spans="1:10" ht="15" customHeight="1" x14ac:dyDescent="0.25">
      <c r="A34" s="572"/>
      <c r="B34" s="595"/>
      <c r="C34" s="47">
        <f>IF(E34="A ser especificado pela instalação portuária, caso necessário","-",'Ameaças e Cnsq'!R104)</f>
        <v>1.8333333333333333</v>
      </c>
      <c r="D34" s="47">
        <f t="shared" si="0"/>
        <v>1.9342587533993783</v>
      </c>
      <c r="E34" s="28" t="s">
        <v>391</v>
      </c>
      <c r="F34" s="47">
        <f>IF(E34="A ser especificado pela instalação portuária, caso necessário","-",'Ameaças e Cnsq'!S104)</f>
        <v>3</v>
      </c>
      <c r="G34" s="583"/>
      <c r="H34" s="47">
        <f t="shared" si="1"/>
        <v>2.5059523809523809</v>
      </c>
      <c r="I34" s="48">
        <f t="shared" si="2"/>
        <v>4.8471603284591565</v>
      </c>
      <c r="J34" s="41" t="str">
        <f t="shared" si="3"/>
        <v>MÉDIO</v>
      </c>
    </row>
    <row r="35" spans="1:10" ht="15" customHeight="1" x14ac:dyDescent="0.25">
      <c r="A35" s="572"/>
      <c r="B35" s="595"/>
      <c r="C35" s="47">
        <f>IF(E35="A ser especificado pela instalação portuária, caso necessário","-",'Ameaças e Cnsq'!R105)</f>
        <v>1.8333333333333333</v>
      </c>
      <c r="D35" s="47">
        <f t="shared" si="0"/>
        <v>1.9342587533993783</v>
      </c>
      <c r="E35" s="28" t="s">
        <v>389</v>
      </c>
      <c r="F35" s="47">
        <f>IF(E35="A ser especificado pela instalação portuária, caso necessário","-",'Ameaças e Cnsq'!S105)</f>
        <v>2</v>
      </c>
      <c r="G35" s="583"/>
      <c r="H35" s="47">
        <f t="shared" si="1"/>
        <v>2.0059523809523809</v>
      </c>
      <c r="I35" s="48">
        <f t="shared" si="2"/>
        <v>3.8800309517594669</v>
      </c>
      <c r="J35" s="41" t="str">
        <f t="shared" si="3"/>
        <v>MÉDIO</v>
      </c>
    </row>
    <row r="36" spans="1:10" ht="15" customHeight="1" x14ac:dyDescent="0.25">
      <c r="A36" s="572"/>
      <c r="B36" s="595"/>
      <c r="C36" s="47" t="str">
        <f>IF(E36="A ser especificado pela instalação portuária, caso necessário","-",'Ameaças e Cnsq'!R106)</f>
        <v>-</v>
      </c>
      <c r="D36" s="47" t="str">
        <f t="shared" si="0"/>
        <v>-</v>
      </c>
      <c r="E36" s="28" t="s">
        <v>634</v>
      </c>
      <c r="F36" s="47" t="str">
        <f>IF(E36="A ser especificado pela instalação portuária, caso necessário","-",'Ameaças e Cnsq'!S106)</f>
        <v>-</v>
      </c>
      <c r="G36" s="583"/>
      <c r="H36" s="47" t="str">
        <f t="shared" si="1"/>
        <v>-</v>
      </c>
      <c r="I36" s="48" t="str">
        <f t="shared" si="2"/>
        <v>-</v>
      </c>
      <c r="J36" s="41" t="str">
        <f t="shared" si="3"/>
        <v>-</v>
      </c>
    </row>
    <row r="37" spans="1:10" ht="15" customHeight="1" x14ac:dyDescent="0.25">
      <c r="A37" s="572"/>
      <c r="B37" s="564" t="s">
        <v>617</v>
      </c>
      <c r="C37" s="49">
        <f>IF(E37="A ser especificado pela instalação portuária, caso necessário","-",'Ameaças e Cnsq'!R113)</f>
        <v>0</v>
      </c>
      <c r="D37" s="49">
        <f t="shared" si="0"/>
        <v>1.0175920867327117</v>
      </c>
      <c r="E37" s="44" t="s">
        <v>639</v>
      </c>
      <c r="F37" s="49">
        <f>IF(E37="A ser especificado pela instalação portuária, caso necessário","-",'Ameaças e Cnsq'!S113)</f>
        <v>0</v>
      </c>
      <c r="G37" s="583"/>
      <c r="H37" s="49">
        <f t="shared" si="1"/>
        <v>1.0059523809523809</v>
      </c>
      <c r="I37" s="50">
        <f t="shared" si="2"/>
        <v>1.023649182487073</v>
      </c>
      <c r="J37" s="51" t="str">
        <f t="shared" si="3"/>
        <v>MUITO BAIXO</v>
      </c>
    </row>
    <row r="38" spans="1:10" ht="15" customHeight="1" x14ac:dyDescent="0.25">
      <c r="A38" s="572"/>
      <c r="B38" s="565"/>
      <c r="C38" s="49">
        <f>IF(E38="A ser especificado pela instalação portuária, caso necessário","-",'Ameaças e Cnsq'!R115)</f>
        <v>1.8333333333333333</v>
      </c>
      <c r="D38" s="49">
        <f t="shared" si="0"/>
        <v>1.9342587533993783</v>
      </c>
      <c r="E38" s="44" t="s">
        <v>396</v>
      </c>
      <c r="F38" s="49">
        <f>IF(E38="A ser especificado pela instalação portuária, caso necessário","-",'Ameaças e Cnsq'!S115)</f>
        <v>2</v>
      </c>
      <c r="G38" s="583"/>
      <c r="H38" s="49">
        <f t="shared" si="1"/>
        <v>2.0059523809523809</v>
      </c>
      <c r="I38" s="50">
        <f t="shared" si="2"/>
        <v>3.8800309517594669</v>
      </c>
      <c r="J38" s="51" t="str">
        <f t="shared" si="3"/>
        <v>MÉDIO</v>
      </c>
    </row>
    <row r="39" spans="1:10" ht="30" x14ac:dyDescent="0.25">
      <c r="A39" s="572"/>
      <c r="B39" s="565"/>
      <c r="C39" s="49">
        <f>IF(E39="A ser especificado pela instalação portuária, caso necessário","-",'Ameaças e Cnsq'!R116)</f>
        <v>1.8333333333333333</v>
      </c>
      <c r="D39" s="49">
        <f t="shared" si="0"/>
        <v>1.9342587533993783</v>
      </c>
      <c r="E39" s="42" t="s">
        <v>640</v>
      </c>
      <c r="F39" s="49">
        <f>IF(E39="A ser especificado pela instalação portuária, caso necessário","-",'Ameaças e Cnsq'!S116)</f>
        <v>1</v>
      </c>
      <c r="G39" s="583"/>
      <c r="H39" s="49">
        <f t="shared" si="1"/>
        <v>1.5059523809523809</v>
      </c>
      <c r="I39" s="50">
        <f t="shared" si="2"/>
        <v>2.9129015750597778</v>
      </c>
      <c r="J39" s="51" t="str">
        <f t="shared" si="3"/>
        <v>BAIXO</v>
      </c>
    </row>
    <row r="40" spans="1:10" ht="15" customHeight="1" x14ac:dyDescent="0.25">
      <c r="A40" s="572"/>
      <c r="B40" s="565"/>
      <c r="C40" s="49">
        <f>IF(E40="A ser especificado pela instalação portuária, caso necessário","-",'Ameaças e Cnsq'!R117)</f>
        <v>1.8333333333333333</v>
      </c>
      <c r="D40" s="49">
        <f t="shared" si="0"/>
        <v>1.9342587533993783</v>
      </c>
      <c r="E40" s="44" t="s">
        <v>393</v>
      </c>
      <c r="F40" s="49">
        <f>IF(E40="A ser especificado pela instalação portuária, caso necessário","-",'Ameaças e Cnsq'!S117)</f>
        <v>3</v>
      </c>
      <c r="G40" s="583"/>
      <c r="H40" s="49">
        <f t="shared" si="1"/>
        <v>2.5059523809523809</v>
      </c>
      <c r="I40" s="50">
        <f t="shared" si="2"/>
        <v>4.8471603284591565</v>
      </c>
      <c r="J40" s="51" t="str">
        <f t="shared" si="3"/>
        <v>MÉDIO</v>
      </c>
    </row>
    <row r="41" spans="1:10" ht="15" customHeight="1" x14ac:dyDescent="0.25">
      <c r="A41" s="572"/>
      <c r="B41" s="565"/>
      <c r="C41" s="49">
        <f>IF(E41="A ser especificado pela instalação portuária, caso necessário","-",'Ameaças e Cnsq'!R118)</f>
        <v>1.8333333333333333</v>
      </c>
      <c r="D41" s="49">
        <f t="shared" si="0"/>
        <v>1.9342587533993783</v>
      </c>
      <c r="E41" s="44" t="s">
        <v>391</v>
      </c>
      <c r="F41" s="49">
        <f>IF(E41="A ser especificado pela instalação portuária, caso necessário","-",'Ameaças e Cnsq'!S118)</f>
        <v>2</v>
      </c>
      <c r="G41" s="583"/>
      <c r="H41" s="49">
        <f t="shared" si="1"/>
        <v>2.0059523809523809</v>
      </c>
      <c r="I41" s="50">
        <f t="shared" si="2"/>
        <v>3.8800309517594669</v>
      </c>
      <c r="J41" s="51" t="str">
        <f t="shared" si="3"/>
        <v>MÉDIO</v>
      </c>
    </row>
    <row r="42" spans="1:10" ht="15" customHeight="1" x14ac:dyDescent="0.25">
      <c r="A42" s="572"/>
      <c r="B42" s="565"/>
      <c r="C42" s="49">
        <f>IF(E42="A ser especificado pela instalação portuária, caso necessário","-",'Ameaças e Cnsq'!R119)</f>
        <v>1.8333333333333333</v>
      </c>
      <c r="D42" s="49">
        <f t="shared" si="0"/>
        <v>1.9342587533993783</v>
      </c>
      <c r="E42" s="44" t="s">
        <v>389</v>
      </c>
      <c r="F42" s="49">
        <f>IF(E42="A ser especificado pela instalação portuária, caso necessário","-",'Ameaças e Cnsq'!S119)</f>
        <v>1</v>
      </c>
      <c r="G42" s="583"/>
      <c r="H42" s="49">
        <f t="shared" si="1"/>
        <v>1.5059523809523809</v>
      </c>
      <c r="I42" s="50">
        <f t="shared" si="2"/>
        <v>2.9129015750597778</v>
      </c>
      <c r="J42" s="51" t="str">
        <f t="shared" si="3"/>
        <v>BAIXO</v>
      </c>
    </row>
    <row r="43" spans="1:10" ht="15" customHeight="1" x14ac:dyDescent="0.25">
      <c r="A43" s="572"/>
      <c r="B43" s="566"/>
      <c r="C43" s="49" t="str">
        <f>IF(E43="A ser especificado pela instalação portuária, caso necessário","-",'Ameaças e Cnsq'!R122)</f>
        <v>-</v>
      </c>
      <c r="D43" s="49" t="str">
        <f t="shared" si="0"/>
        <v>-</v>
      </c>
      <c r="E43" s="44" t="s">
        <v>634</v>
      </c>
      <c r="F43" s="49" t="str">
        <f>IF(E43="A ser especificado pela instalação portuária, caso necessário","-",'Ameaças e Cnsq'!S122)</f>
        <v>-</v>
      </c>
      <c r="G43" s="583"/>
      <c r="H43" s="49" t="str">
        <f t="shared" si="1"/>
        <v>-</v>
      </c>
      <c r="I43" s="50" t="str">
        <f t="shared" si="2"/>
        <v>-</v>
      </c>
      <c r="J43" s="51" t="str">
        <f t="shared" si="3"/>
        <v>-</v>
      </c>
    </row>
    <row r="44" spans="1:10" ht="15" customHeight="1" x14ac:dyDescent="0.25">
      <c r="A44" s="572"/>
      <c r="B44" s="580" t="s">
        <v>618</v>
      </c>
      <c r="C44" s="47">
        <f>IF(E44="A ser especificado pela instalação portuária, caso necessário","-",'Ameaças e Cnsq'!R130)</f>
        <v>0</v>
      </c>
      <c r="D44" s="47">
        <f t="shared" si="0"/>
        <v>1.0175920867327117</v>
      </c>
      <c r="E44" s="29" t="s">
        <v>639</v>
      </c>
      <c r="F44" s="47">
        <f>IF(E44="A ser especificado pela instalação portuária, caso necessário","-",'Ameaças e Cnsq'!S130)</f>
        <v>0</v>
      </c>
      <c r="G44" s="583"/>
      <c r="H44" s="47">
        <f t="shared" si="1"/>
        <v>1.0059523809523809</v>
      </c>
      <c r="I44" s="48">
        <f t="shared" si="2"/>
        <v>1.023649182487073</v>
      </c>
      <c r="J44" s="41" t="str">
        <f t="shared" si="3"/>
        <v>MUITO BAIXO</v>
      </c>
    </row>
    <row r="45" spans="1:10" ht="15" customHeight="1" x14ac:dyDescent="0.25">
      <c r="A45" s="572"/>
      <c r="B45" s="581"/>
      <c r="C45" s="47">
        <f>IF(E45="A ser especificado pela instalação portuária, caso necessário","-",'Ameaças e Cnsq'!R131)</f>
        <v>1.8333333333333333</v>
      </c>
      <c r="D45" s="47">
        <f t="shared" si="0"/>
        <v>1.9342587533993783</v>
      </c>
      <c r="E45" s="29" t="s">
        <v>349</v>
      </c>
      <c r="F45" s="47">
        <f>IF(E45="A ser especificado pela instalação portuária, caso necessário","-",'Ameaças e Cnsq'!S131)</f>
        <v>1</v>
      </c>
      <c r="G45" s="583"/>
      <c r="H45" s="47">
        <f t="shared" si="1"/>
        <v>1.5059523809523809</v>
      </c>
      <c r="I45" s="48">
        <f t="shared" si="2"/>
        <v>2.9129015750597778</v>
      </c>
      <c r="J45" s="41" t="str">
        <f t="shared" si="3"/>
        <v>BAIXO</v>
      </c>
    </row>
    <row r="46" spans="1:10" ht="15" customHeight="1" x14ac:dyDescent="0.25">
      <c r="A46" s="572"/>
      <c r="B46" s="592"/>
      <c r="C46" s="47" t="str">
        <f>IF(E46="A ser especificado pela instalação portuária, caso necessário","-",'Ameaças e Cnsq'!R133)</f>
        <v>-</v>
      </c>
      <c r="D46" s="47" t="str">
        <f t="shared" si="0"/>
        <v>-</v>
      </c>
      <c r="E46" s="29" t="s">
        <v>634</v>
      </c>
      <c r="F46" s="47" t="str">
        <f>IF(E46="A ser especificado pela instalação portuária, caso necessário","-",'Ameaças e Cnsq'!S133)</f>
        <v>-</v>
      </c>
      <c r="G46" s="583"/>
      <c r="H46" s="47" t="str">
        <f t="shared" si="1"/>
        <v>-</v>
      </c>
      <c r="I46" s="48" t="str">
        <f t="shared" si="2"/>
        <v>-</v>
      </c>
      <c r="J46" s="41" t="str">
        <f t="shared" si="3"/>
        <v>-</v>
      </c>
    </row>
    <row r="47" spans="1:10" ht="15" customHeight="1" x14ac:dyDescent="0.25">
      <c r="A47" s="572"/>
      <c r="B47" s="564" t="s">
        <v>619</v>
      </c>
      <c r="C47" s="49">
        <f>IF(E47="A ser especificado pela instalação portuária, caso necessário","-",'Ameaças e Cnsq'!R140)</f>
        <v>0</v>
      </c>
      <c r="D47" s="49">
        <f t="shared" si="0"/>
        <v>1.0175920867327117</v>
      </c>
      <c r="E47" s="44" t="s">
        <v>639</v>
      </c>
      <c r="F47" s="49">
        <f>IF(E47="A ser especificado pela instalação portuária, caso necessário","-",'Ameaças e Cnsq'!S140)</f>
        <v>0</v>
      </c>
      <c r="G47" s="583"/>
      <c r="H47" s="49">
        <f t="shared" si="1"/>
        <v>1.0059523809523809</v>
      </c>
      <c r="I47" s="50">
        <f t="shared" si="2"/>
        <v>1.023649182487073</v>
      </c>
      <c r="J47" s="51" t="str">
        <f t="shared" si="3"/>
        <v>MUITO BAIXO</v>
      </c>
    </row>
    <row r="48" spans="1:10" x14ac:dyDescent="0.25">
      <c r="A48" s="572"/>
      <c r="B48" s="565"/>
      <c r="C48" s="49">
        <f>IF(E48="A ser especificado pela instalação portuária, caso necessário","-",'Ameaças e Cnsq'!R142)</f>
        <v>2</v>
      </c>
      <c r="D48" s="49">
        <f t="shared" si="0"/>
        <v>2.0175920867327117</v>
      </c>
      <c r="E48" s="42" t="s">
        <v>637</v>
      </c>
      <c r="F48" s="49">
        <f>IF(E48="A ser especificado pela instalação portuária, caso necessário","-",'Ameaças e Cnsq'!S142)</f>
        <v>2</v>
      </c>
      <c r="G48" s="583"/>
      <c r="H48" s="49">
        <f t="shared" si="1"/>
        <v>2.0059523809523809</v>
      </c>
      <c r="I48" s="50">
        <f t="shared" si="2"/>
        <v>4.0471936501721659</v>
      </c>
      <c r="J48" s="51" t="str">
        <f t="shared" si="3"/>
        <v>MÉDIO</v>
      </c>
    </row>
    <row r="49" spans="1:10" ht="15" customHeight="1" x14ac:dyDescent="0.25">
      <c r="A49" s="572"/>
      <c r="B49" s="565"/>
      <c r="C49" s="49">
        <f>IF(E49="A ser especificado pela instalação portuária, caso necessário","-",'Ameaças e Cnsq'!R143)</f>
        <v>2</v>
      </c>
      <c r="D49" s="49">
        <f t="shared" si="0"/>
        <v>2.0175920867327117</v>
      </c>
      <c r="E49" s="44" t="s">
        <v>349</v>
      </c>
      <c r="F49" s="49">
        <f>IF(E49="A ser especificado pela instalação portuária, caso necessário","-",'Ameaças e Cnsq'!S143)</f>
        <v>1</v>
      </c>
      <c r="G49" s="583"/>
      <c r="H49" s="49">
        <f t="shared" si="1"/>
        <v>1.5059523809523809</v>
      </c>
      <c r="I49" s="50">
        <f t="shared" si="2"/>
        <v>3.0383976068058098</v>
      </c>
      <c r="J49" s="51" t="str">
        <f t="shared" si="3"/>
        <v>BAIXO</v>
      </c>
    </row>
    <row r="50" spans="1:10" ht="15" customHeight="1" x14ac:dyDescent="0.25">
      <c r="A50" s="572"/>
      <c r="B50" s="565"/>
      <c r="C50" s="49">
        <f>IF(E50="A ser especificado pela instalação portuária, caso necessário","-",'Ameaças e Cnsq'!R146)</f>
        <v>2</v>
      </c>
      <c r="D50" s="49">
        <f t="shared" si="0"/>
        <v>2.0175920867327117</v>
      </c>
      <c r="E50" s="44" t="s">
        <v>368</v>
      </c>
      <c r="F50" s="49">
        <f>IF(E50="A ser especificado pela instalação portuária, caso necessário","-",'Ameaças e Cnsq'!S146)</f>
        <v>1</v>
      </c>
      <c r="G50" s="583"/>
      <c r="H50" s="49">
        <f t="shared" si="1"/>
        <v>1.5059523809523809</v>
      </c>
      <c r="I50" s="50">
        <f t="shared" si="2"/>
        <v>3.0383976068058098</v>
      </c>
      <c r="J50" s="51" t="str">
        <f t="shared" si="3"/>
        <v>BAIXO</v>
      </c>
    </row>
    <row r="51" spans="1:10" ht="15" customHeight="1" x14ac:dyDescent="0.25">
      <c r="A51" s="572"/>
      <c r="B51" s="566"/>
      <c r="C51" s="49" t="str">
        <f>IF(E51="A ser especificado pela instalação portuária, caso necessário","-",'Ameaças e Cnsq'!R148)</f>
        <v>-</v>
      </c>
      <c r="D51" s="49" t="str">
        <f t="shared" si="0"/>
        <v>-</v>
      </c>
      <c r="E51" s="44" t="s">
        <v>634</v>
      </c>
      <c r="F51" s="49" t="str">
        <f>IF(E51="A ser especificado pela instalação portuária, caso necessário","-",'Ameaças e Cnsq'!S148)</f>
        <v>-</v>
      </c>
      <c r="G51" s="583"/>
      <c r="H51" s="49" t="str">
        <f t="shared" si="1"/>
        <v>-</v>
      </c>
      <c r="I51" s="50" t="str">
        <f t="shared" si="2"/>
        <v>-</v>
      </c>
      <c r="J51" s="51" t="str">
        <f t="shared" si="3"/>
        <v>-</v>
      </c>
    </row>
    <row r="52" spans="1:10" ht="15" customHeight="1" x14ac:dyDescent="0.25">
      <c r="A52" s="572"/>
      <c r="B52" s="580" t="s">
        <v>620</v>
      </c>
      <c r="C52" s="47">
        <f>IF(E52="A ser especificado pela instalação portuária, caso necessário","-",'Ameaças e Cnsq'!R157)</f>
        <v>0</v>
      </c>
      <c r="D52" s="47">
        <f t="shared" si="0"/>
        <v>1.0175920867327117</v>
      </c>
      <c r="E52" s="29" t="s">
        <v>363</v>
      </c>
      <c r="F52" s="47">
        <f>IF(E52="A ser especificado pela instalação portuária, caso necessário","-",'Ameaças e Cnsq'!S157)</f>
        <v>0</v>
      </c>
      <c r="G52" s="583"/>
      <c r="H52" s="47">
        <f t="shared" si="1"/>
        <v>1.0059523809523809</v>
      </c>
      <c r="I52" s="48">
        <f t="shared" si="2"/>
        <v>1.023649182487073</v>
      </c>
      <c r="J52" s="41" t="str">
        <f t="shared" si="3"/>
        <v>MUITO BAIXO</v>
      </c>
    </row>
    <row r="53" spans="1:10" x14ac:dyDescent="0.25">
      <c r="A53" s="572"/>
      <c r="B53" s="581"/>
      <c r="C53" s="47">
        <f>IF(E53="A ser especificado pela instalação portuária, caso necessário","-",'Ameaças e Cnsq'!R159)</f>
        <v>2</v>
      </c>
      <c r="D53" s="47">
        <f t="shared" si="0"/>
        <v>2.0175920867327117</v>
      </c>
      <c r="E53" s="28" t="s">
        <v>637</v>
      </c>
      <c r="F53" s="47">
        <f>IF(E53="A ser especificado pela instalação portuária, caso necessário","-",'Ameaças e Cnsq'!S159)</f>
        <v>1</v>
      </c>
      <c r="G53" s="583"/>
      <c r="H53" s="47">
        <f t="shared" si="1"/>
        <v>1.5059523809523809</v>
      </c>
      <c r="I53" s="48">
        <f t="shared" si="2"/>
        <v>3.0383976068058098</v>
      </c>
      <c r="J53" s="41" t="str">
        <f t="shared" si="3"/>
        <v>BAIXO</v>
      </c>
    </row>
    <row r="54" spans="1:10" ht="15" customHeight="1" x14ac:dyDescent="0.25">
      <c r="A54" s="572"/>
      <c r="B54" s="581"/>
      <c r="C54" s="47">
        <f>IF(E54="A ser especificado pela instalação portuária, caso necessário","-",'Ameaças e Cnsq'!R160)</f>
        <v>2</v>
      </c>
      <c r="D54" s="47">
        <f t="shared" si="0"/>
        <v>2.0175920867327117</v>
      </c>
      <c r="E54" s="29" t="s">
        <v>349</v>
      </c>
      <c r="F54" s="47">
        <f>IF(E54="A ser especificado pela instalação portuária, caso necessário","-",'Ameaças e Cnsq'!S160)</f>
        <v>3</v>
      </c>
      <c r="G54" s="583"/>
      <c r="H54" s="47">
        <f t="shared" si="1"/>
        <v>2.5059523809523809</v>
      </c>
      <c r="I54" s="48">
        <f t="shared" si="2"/>
        <v>5.055989693538522</v>
      </c>
      <c r="J54" s="41" t="str">
        <f t="shared" si="3"/>
        <v>MÉDIO</v>
      </c>
    </row>
    <row r="55" spans="1:10" ht="15" customHeight="1" x14ac:dyDescent="0.25">
      <c r="A55" s="572"/>
      <c r="B55" s="581"/>
      <c r="C55" s="47">
        <f>IF(E55="A ser especificado pela instalação portuária, caso necessário","-",'Ameaças e Cnsq'!R162)</f>
        <v>2</v>
      </c>
      <c r="D55" s="47">
        <f t="shared" si="0"/>
        <v>2.0175920867327117</v>
      </c>
      <c r="E55" s="29" t="s">
        <v>355</v>
      </c>
      <c r="F55" s="47">
        <f>IF(E55="A ser especificado pela instalação portuária, caso necessário","-",'Ameaças e Cnsq'!S162)</f>
        <v>1</v>
      </c>
      <c r="G55" s="583"/>
      <c r="H55" s="47">
        <f t="shared" si="1"/>
        <v>1.5059523809523809</v>
      </c>
      <c r="I55" s="48">
        <f t="shared" si="2"/>
        <v>3.0383976068058098</v>
      </c>
      <c r="J55" s="41" t="str">
        <f t="shared" si="3"/>
        <v>BAIXO</v>
      </c>
    </row>
    <row r="56" spans="1:10" ht="15" customHeight="1" x14ac:dyDescent="0.25">
      <c r="A56" s="572"/>
      <c r="B56" s="581"/>
      <c r="C56" s="47">
        <f>IF(E56="A ser especificado pela instalação portuária, caso necessário","-",'Ameaças e Cnsq'!R163)</f>
        <v>2</v>
      </c>
      <c r="D56" s="47">
        <f t="shared" si="0"/>
        <v>2.0175920867327117</v>
      </c>
      <c r="E56" s="29" t="s">
        <v>353</v>
      </c>
      <c r="F56" s="47">
        <f>IF(E56="A ser especificado pela instalação portuária, caso necessário","-",'Ameaças e Cnsq'!S163)</f>
        <v>3</v>
      </c>
      <c r="G56" s="583"/>
      <c r="H56" s="47">
        <f t="shared" si="1"/>
        <v>2.5059523809523809</v>
      </c>
      <c r="I56" s="48">
        <f t="shared" si="2"/>
        <v>5.055989693538522</v>
      </c>
      <c r="J56" s="41" t="str">
        <f t="shared" si="3"/>
        <v>MÉDIO</v>
      </c>
    </row>
    <row r="57" spans="1:10" ht="15" customHeight="1" x14ac:dyDescent="0.25">
      <c r="A57" s="572"/>
      <c r="B57" s="592"/>
      <c r="C57" s="47" t="str">
        <f>IF(E57="A ser especificado pela instalação portuária, caso necessário","-",'Ameaças e Cnsq'!R164)</f>
        <v>-</v>
      </c>
      <c r="D57" s="47" t="str">
        <f t="shared" si="0"/>
        <v>-</v>
      </c>
      <c r="E57" s="29" t="s">
        <v>634</v>
      </c>
      <c r="F57" s="47" t="str">
        <f>IF(E57="A ser especificado pela instalação portuária, caso necessário","-",'Ameaças e Cnsq'!S164)</f>
        <v>-</v>
      </c>
      <c r="G57" s="583"/>
      <c r="H57" s="47" t="str">
        <f t="shared" si="1"/>
        <v>-</v>
      </c>
      <c r="I57" s="48" t="str">
        <f t="shared" si="2"/>
        <v>-</v>
      </c>
      <c r="J57" s="41" t="str">
        <f t="shared" si="3"/>
        <v>-</v>
      </c>
    </row>
    <row r="58" spans="1:10" ht="15" customHeight="1" x14ac:dyDescent="0.25">
      <c r="A58" s="572"/>
      <c r="B58" s="43" t="s">
        <v>621</v>
      </c>
      <c r="C58" s="49" t="str">
        <f>IF(E58="A ser especificado pela instalação portuária, caso necessário","-",'Ameaças e Cnsq'!R172)</f>
        <v>-</v>
      </c>
      <c r="D58" s="49" t="str">
        <f t="shared" si="0"/>
        <v>-</v>
      </c>
      <c r="E58" s="44" t="s">
        <v>634</v>
      </c>
      <c r="F58" s="49" t="str">
        <f>IF(E58="A ser especificado pela instalação portuária, caso necessário","-",'Ameaças e Cnsq'!S172)</f>
        <v>-</v>
      </c>
      <c r="G58" s="583"/>
      <c r="H58" s="49" t="str">
        <f t="shared" si="1"/>
        <v>-</v>
      </c>
      <c r="I58" s="50" t="str">
        <f t="shared" si="2"/>
        <v>-</v>
      </c>
      <c r="J58" s="51" t="str">
        <f t="shared" si="3"/>
        <v>-</v>
      </c>
    </row>
    <row r="59" spans="1:10" ht="15" customHeight="1" x14ac:dyDescent="0.25">
      <c r="A59" s="572"/>
      <c r="B59" s="38" t="s">
        <v>622</v>
      </c>
      <c r="C59" s="47" t="str">
        <f>IF(E59="A ser especificado pela instalação portuária, caso necessário","-",'Ameaças e Cnsq'!R180)</f>
        <v>-</v>
      </c>
      <c r="D59" s="47" t="str">
        <f t="shared" si="0"/>
        <v>-</v>
      </c>
      <c r="E59" s="29" t="s">
        <v>634</v>
      </c>
      <c r="F59" s="47" t="str">
        <f>IF(E59="A ser especificado pela instalação portuária, caso necessário","-",'Ameaças e Cnsq'!S180)</f>
        <v>-</v>
      </c>
      <c r="G59" s="583"/>
      <c r="H59" s="47" t="str">
        <f t="shared" si="1"/>
        <v>-</v>
      </c>
      <c r="I59" s="48" t="str">
        <f t="shared" si="2"/>
        <v>-</v>
      </c>
      <c r="J59" s="41" t="str">
        <f t="shared" si="3"/>
        <v>-</v>
      </c>
    </row>
    <row r="60" spans="1:10" ht="15" customHeight="1" x14ac:dyDescent="0.25">
      <c r="A60" s="573"/>
      <c r="B60" s="45" t="s">
        <v>634</v>
      </c>
      <c r="C60" s="49" t="str">
        <f>IF(E60="A ser especificado pela instalação portuária, caso necessário","-",'Ameaças e Cnsq'!R187)</f>
        <v>-</v>
      </c>
      <c r="D60" s="49" t="str">
        <f t="shared" si="0"/>
        <v>-</v>
      </c>
      <c r="E60" s="44" t="s">
        <v>634</v>
      </c>
      <c r="F60" s="49" t="str">
        <f>IF(E60="A ser especificado pela instalação portuária, caso necessário","-",'Ameaças e Cnsq'!S187)</f>
        <v>-</v>
      </c>
      <c r="G60" s="584"/>
      <c r="H60" s="49" t="str">
        <f t="shared" si="1"/>
        <v>-</v>
      </c>
      <c r="I60" s="50" t="str">
        <f t="shared" si="2"/>
        <v>-</v>
      </c>
      <c r="J60" s="51" t="str">
        <f t="shared" si="3"/>
        <v>-</v>
      </c>
    </row>
  </sheetData>
  <sheetProtection sheet="1" objects="1" scenarios="1"/>
  <mergeCells count="17">
    <mergeCell ref="B44:B46"/>
    <mergeCell ref="B47:B51"/>
    <mergeCell ref="A1:J1"/>
    <mergeCell ref="A2:D2"/>
    <mergeCell ref="E2:H2"/>
    <mergeCell ref="I2:J2"/>
    <mergeCell ref="A4:A60"/>
    <mergeCell ref="B4:B8"/>
    <mergeCell ref="G4:G60"/>
    <mergeCell ref="B9:B10"/>
    <mergeCell ref="B11:B16"/>
    <mergeCell ref="B17:B22"/>
    <mergeCell ref="B52:B57"/>
    <mergeCell ref="B23:B24"/>
    <mergeCell ref="B25:B30"/>
    <mergeCell ref="B31:B36"/>
    <mergeCell ref="B37:B43"/>
  </mergeCells>
  <conditionalFormatting sqref="J4:J60">
    <cfRule type="cellIs" dxfId="54" priority="1" operator="equal">
      <formula>"MUITO BAIXO"</formula>
    </cfRule>
    <cfRule type="cellIs" dxfId="53" priority="2" operator="equal">
      <formula>"BAIXO"</formula>
    </cfRule>
    <cfRule type="cellIs" dxfId="52" priority="3" operator="equal">
      <formula>"MÉDIO"</formula>
    </cfRule>
    <cfRule type="cellIs" dxfId="51" priority="4" operator="equal">
      <formula>"ALTO"</formula>
    </cfRule>
    <cfRule type="cellIs" dxfId="50" priority="5" operator="equal">
      <formula>"MUITO ALTO"</formula>
    </cfRule>
  </conditionalFormatting>
  <hyperlinks>
    <hyperlink ref="A1:J1" location="Ativos!A1" display="ATIVO 6 - Cargas" xr:uid="{FCDA2894-04F1-4A71-B26D-A9A65D626283}"/>
  </hyperlinks>
  <pageMargins left="0.511811024" right="0.511811024" top="0.78740157499999996" bottom="0.78740157499999996" header="0.31496062000000002" footer="0.31496062000000002"/>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7"/>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67" t="s">
        <v>547</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ht="15" customHeight="1" x14ac:dyDescent="0.25">
      <c r="A4" s="571">
        <f>AVERAGE('Consolid Vuln'!C6,'Consolid Vuln'!C13,'Consolid Vuln'!C20,'Consolid Vuln'!C26)</f>
        <v>2.0351841734654235</v>
      </c>
      <c r="B4" s="593" t="s">
        <v>612</v>
      </c>
      <c r="C4" s="47" t="str">
        <f>IF(E4="A ser especificado pela instalação portuária, caso necessário","-",'Ameaças e Cnsq'!R15)</f>
        <v>-</v>
      </c>
      <c r="D4" s="47">
        <f>IF(E4="A ser especificado pela instalação portuária, caso necessário","-",AVERAGE($A$4,C4))</f>
        <v>2.0351841734654235</v>
      </c>
      <c r="E4" s="28" t="s">
        <v>396</v>
      </c>
      <c r="F4" s="47">
        <f>IF(E4="A ser especificado pela instalação portuária, caso necessário","-",'Ameaças e Cnsq'!S15)</f>
        <v>2</v>
      </c>
      <c r="G4" s="582">
        <f>Ativos!R91</f>
        <v>1.9833333333333332</v>
      </c>
      <c r="H4" s="47">
        <f>IF(E4="A ser especificado pela instalação portuária, caso necessário","-",AVERAGE($G$4,F4))</f>
        <v>1.9916666666666667</v>
      </c>
      <c r="I4" s="48">
        <f>IF(E4="A ser especificado pela instalação portuária, caso necessário","-",D4*H4)</f>
        <v>4.0534084788186355</v>
      </c>
      <c r="J4" s="41" t="str">
        <f>IF(E4="A ser especificado pela instalação portuária, caso necessário","-",(IF(AND(I4&gt;=0.75,I4&lt;2.5),"MUITO BAIXO",IF(AND(I4&gt;=2.5,I4&lt;3.6),"BAIXO",IF(AND(I4&gt;=3.6,I4&lt;5.5),"MÉDIO",IF(AND(I4&gt;=5.5,I4&lt;7),"ALTO",IF(AND(I4&gt;=7,I4&lt;=9),"MUITO ALTO")))))))</f>
        <v>MÉDIO</v>
      </c>
    </row>
    <row r="5" spans="1:10" ht="15" customHeight="1" x14ac:dyDescent="0.25">
      <c r="A5" s="572"/>
      <c r="B5" s="595"/>
      <c r="C5" s="47">
        <f>IF(E5="A ser especificado pela instalação portuária, caso necessário","-",'Ameaças e Cnsq'!R17)</f>
        <v>2.3333333333333335</v>
      </c>
      <c r="D5" s="47">
        <f t="shared" ref="D5:D47" si="0">IF(E5="A ser especificado pela instalação portuária, caso necessário","-",AVERAGE($A$4,C5))</f>
        <v>2.1842587533993783</v>
      </c>
      <c r="E5" s="28" t="s">
        <v>393</v>
      </c>
      <c r="F5" s="47">
        <f>IF(E5="A ser especificado pela instalação portuária, caso necessário","-",'Ameaças e Cnsq'!S16)</f>
        <v>1</v>
      </c>
      <c r="G5" s="583"/>
      <c r="H5" s="47">
        <f t="shared" ref="H5:H47" si="1">IF(E5="A ser especificado pela instalação portuária, caso necessário","-",AVERAGE($G$4,F5))</f>
        <v>1.4916666666666667</v>
      </c>
      <c r="I5" s="48">
        <f t="shared" ref="I5:I47" si="2">IF(E5="A ser especificado pela instalação portuária, caso necessário","-",D5*H5)</f>
        <v>3.2581859738207393</v>
      </c>
      <c r="J5" s="41" t="str">
        <f t="shared" ref="J5:J47" si="3">IF(E5="A ser especificado pela instalação portuária, caso necessário","-",(IF(AND(I5&gt;=0.75,I5&lt;2.5),"MUITO BAIXO",IF(AND(I5&gt;=2.5,I5&lt;3.6),"BAIXO",IF(AND(I5&gt;=3.6,I5&lt;5.5),"MÉDIO",IF(AND(I5&gt;=5.5,I5&lt;7),"ALTO",IF(AND(I5&gt;=7,I5&lt;=9),"MUITO ALTO")))))))</f>
        <v>BAIXO</v>
      </c>
    </row>
    <row r="6" spans="1:10" ht="15" customHeight="1" x14ac:dyDescent="0.25">
      <c r="A6" s="572"/>
      <c r="B6" s="595"/>
      <c r="C6" s="47">
        <f>IF(E6="A ser especificado pela instalação portuária, caso necessário","-",'Ameaças e Cnsq'!R20)</f>
        <v>2.3333333333333335</v>
      </c>
      <c r="D6" s="47">
        <f t="shared" si="0"/>
        <v>2.1842587533993783</v>
      </c>
      <c r="E6" s="28" t="s">
        <v>411</v>
      </c>
      <c r="F6" s="47">
        <f>IF(E6="A ser especificado pela instalação portuária, caso necessário","-",'Ameaças e Cnsq'!S17)</f>
        <v>3</v>
      </c>
      <c r="G6" s="583"/>
      <c r="H6" s="47">
        <f t="shared" si="1"/>
        <v>2.4916666666666667</v>
      </c>
      <c r="I6" s="48">
        <f t="shared" si="2"/>
        <v>5.442444727220118</v>
      </c>
      <c r="J6" s="41" t="str">
        <f t="shared" si="3"/>
        <v>MÉDIO</v>
      </c>
    </row>
    <row r="7" spans="1:10" ht="15" customHeight="1" x14ac:dyDescent="0.25">
      <c r="A7" s="572"/>
      <c r="B7" s="594"/>
      <c r="C7" s="47" t="str">
        <f>IF(E7="A ser especificado pela instalação portuária, caso necessário","-",'Ameaças e Cnsq'!R21)</f>
        <v>-</v>
      </c>
      <c r="D7" s="47" t="str">
        <f t="shared" si="0"/>
        <v>-</v>
      </c>
      <c r="E7" s="28" t="s">
        <v>634</v>
      </c>
      <c r="F7" s="47" t="str">
        <f>IF(E7="A ser especificado pela instalação portuária, caso necessário","-",'Ameaças e Cnsq'!S18)</f>
        <v>-</v>
      </c>
      <c r="G7" s="583"/>
      <c r="H7" s="47" t="str">
        <f t="shared" si="1"/>
        <v>-</v>
      </c>
      <c r="I7" s="48" t="str">
        <f t="shared" si="2"/>
        <v>-</v>
      </c>
      <c r="J7" s="41" t="str">
        <f t="shared" si="3"/>
        <v>-</v>
      </c>
    </row>
    <row r="8" spans="1:10" ht="15" customHeight="1" x14ac:dyDescent="0.25">
      <c r="A8" s="572"/>
      <c r="B8" s="588" t="s">
        <v>641</v>
      </c>
      <c r="C8" s="49">
        <f>IF(E8="A ser especificado pela instalação portuária, caso necessário","-",'Ameaças e Cnsq'!R29)</f>
        <v>1.6666666666666667</v>
      </c>
      <c r="D8" s="49">
        <f t="shared" si="0"/>
        <v>1.8509254200660452</v>
      </c>
      <c r="E8" s="42" t="s">
        <v>396</v>
      </c>
      <c r="F8" s="49">
        <f>IF(E8="A ser especificado pela instalação portuária, caso necessário","-",'Ameaças e Cnsq'!S19)</f>
        <v>1</v>
      </c>
      <c r="G8" s="583"/>
      <c r="H8" s="49">
        <f t="shared" si="1"/>
        <v>1.4916666666666667</v>
      </c>
      <c r="I8" s="50">
        <f t="shared" si="2"/>
        <v>2.7609637515985175</v>
      </c>
      <c r="J8" s="51" t="str">
        <f t="shared" si="3"/>
        <v>BAIXO</v>
      </c>
    </row>
    <row r="9" spans="1:10" ht="15" customHeight="1" x14ac:dyDescent="0.25">
      <c r="A9" s="572"/>
      <c r="B9" s="589"/>
      <c r="C9" s="49">
        <f>IF(E9="A ser especificado pela instalação portuária, caso necessário","-",'Ameaças e Cnsq'!R34)</f>
        <v>1.6666666666666667</v>
      </c>
      <c r="D9" s="49">
        <f t="shared" si="0"/>
        <v>1.8509254200660452</v>
      </c>
      <c r="E9" s="42" t="s">
        <v>411</v>
      </c>
      <c r="F9" s="49">
        <f>IF(E9="A ser especificado pela instalação portuária, caso necessário","-",'Ameaças e Cnsq'!S20)</f>
        <v>3</v>
      </c>
      <c r="G9" s="583"/>
      <c r="H9" s="49">
        <f t="shared" si="1"/>
        <v>2.4916666666666667</v>
      </c>
      <c r="I9" s="50">
        <f t="shared" si="2"/>
        <v>4.6118891716645631</v>
      </c>
      <c r="J9" s="51" t="str">
        <f t="shared" si="3"/>
        <v>MÉDIO</v>
      </c>
    </row>
    <row r="10" spans="1:10" ht="15" customHeight="1" x14ac:dyDescent="0.25">
      <c r="A10" s="572"/>
      <c r="B10" s="589"/>
      <c r="C10" s="49" t="str">
        <f>IF(E10="A ser especificado pela instalação portuária, caso necessário","-",'Ameaças e Cnsq'!R35)</f>
        <v>-</v>
      </c>
      <c r="D10" s="49" t="str">
        <f t="shared" si="0"/>
        <v>-</v>
      </c>
      <c r="E10" s="42" t="s">
        <v>634</v>
      </c>
      <c r="F10" s="49" t="str">
        <f>IF(E10="A ser especificado pela instalação portuária, caso necessário","-",'Ameaças e Cnsq'!S21)</f>
        <v>-</v>
      </c>
      <c r="G10" s="583"/>
      <c r="H10" s="49" t="str">
        <f t="shared" si="1"/>
        <v>-</v>
      </c>
      <c r="I10" s="50" t="str">
        <f t="shared" si="2"/>
        <v>-</v>
      </c>
      <c r="J10" s="51" t="str">
        <f t="shared" si="3"/>
        <v>-</v>
      </c>
    </row>
    <row r="11" spans="1:10" ht="15" customHeight="1" x14ac:dyDescent="0.25">
      <c r="A11" s="572"/>
      <c r="B11" s="593" t="s">
        <v>613</v>
      </c>
      <c r="C11" s="47">
        <f>IF(E11="A ser especificado pela instalação portuária, caso necessário","-",'Ameaças e Cnsq'!R42)</f>
        <v>0</v>
      </c>
      <c r="D11" s="47">
        <f t="shared" si="0"/>
        <v>1.0175920867327117</v>
      </c>
      <c r="E11" s="28" t="s">
        <v>427</v>
      </c>
      <c r="F11" s="47">
        <f>IF(E11="A ser especificado pela instalação portuária, caso necessário","-",'Ameaças e Cnsq'!S22)</f>
        <v>1</v>
      </c>
      <c r="G11" s="583"/>
      <c r="H11" s="47">
        <f t="shared" si="1"/>
        <v>1.4916666666666667</v>
      </c>
      <c r="I11" s="48">
        <f t="shared" si="2"/>
        <v>1.5179081960429617</v>
      </c>
      <c r="J11" s="41" t="str">
        <f t="shared" si="3"/>
        <v>MUITO BAIXO</v>
      </c>
    </row>
    <row r="12" spans="1:10" ht="15" customHeight="1" x14ac:dyDescent="0.25">
      <c r="A12" s="572"/>
      <c r="B12" s="595"/>
      <c r="C12" s="47">
        <f>IF(E12="A ser especificado pela instalação portuária, caso necessário","-",'Ameaças e Cnsq'!R46)</f>
        <v>1.8333333333333333</v>
      </c>
      <c r="D12" s="47">
        <f t="shared" si="0"/>
        <v>1.9342587533993783</v>
      </c>
      <c r="E12" s="28" t="s">
        <v>396</v>
      </c>
      <c r="F12" s="47">
        <f>IF(E12="A ser especificado pela instalação portuária, caso necessário","-",'Ameaças e Cnsq'!S23)</f>
        <v>0</v>
      </c>
      <c r="G12" s="583"/>
      <c r="H12" s="47">
        <f t="shared" si="1"/>
        <v>0.99166666666666659</v>
      </c>
      <c r="I12" s="48">
        <f t="shared" si="2"/>
        <v>1.9181399304543834</v>
      </c>
      <c r="J12" s="41" t="str">
        <f t="shared" si="3"/>
        <v>MUITO BAIXO</v>
      </c>
    </row>
    <row r="13" spans="1:10" ht="15" customHeight="1" x14ac:dyDescent="0.25">
      <c r="A13" s="572"/>
      <c r="B13" s="595"/>
      <c r="C13" s="47">
        <f>IF(E13="A ser especificado pela instalação portuária, caso necessário","-",'Ameaças e Cnsq'!R49)</f>
        <v>1.8333333333333333</v>
      </c>
      <c r="D13" s="47">
        <f t="shared" si="0"/>
        <v>1.9342587533993783</v>
      </c>
      <c r="E13" s="28" t="s">
        <v>393</v>
      </c>
      <c r="F13" s="47">
        <f>IF(E13="A ser especificado pela instalação portuária, caso necessário","-",'Ameaças e Cnsq'!S24)</f>
        <v>0</v>
      </c>
      <c r="G13" s="583"/>
      <c r="H13" s="47">
        <f t="shared" si="1"/>
        <v>0.99166666666666659</v>
      </c>
      <c r="I13" s="48">
        <f t="shared" si="2"/>
        <v>1.9181399304543834</v>
      </c>
      <c r="J13" s="41" t="str">
        <f t="shared" si="3"/>
        <v>MUITO BAIXO</v>
      </c>
    </row>
    <row r="14" spans="1:10" ht="15" customHeight="1" x14ac:dyDescent="0.25">
      <c r="A14" s="572"/>
      <c r="B14" s="595"/>
      <c r="C14" s="47">
        <f>IF(E14="A ser especificado pela instalação portuária, caso necessário","-",'Ameaças e Cnsq'!R50)</f>
        <v>1.8333333333333333</v>
      </c>
      <c r="D14" s="47">
        <f t="shared" si="0"/>
        <v>1.9342587533993783</v>
      </c>
      <c r="E14" s="28" t="s">
        <v>411</v>
      </c>
      <c r="F14" s="47" t="e">
        <f>IF(E14="A ser especificado pela instalação portuária, caso necessário","-",'Ameaças e Cnsq'!#REF!)</f>
        <v>#REF!</v>
      </c>
      <c r="G14" s="583"/>
      <c r="H14" s="47" t="e">
        <f t="shared" si="1"/>
        <v>#REF!</v>
      </c>
      <c r="I14" s="48" t="e">
        <f t="shared" si="2"/>
        <v>#REF!</v>
      </c>
      <c r="J14" s="41" t="e">
        <f t="shared" si="3"/>
        <v>#REF!</v>
      </c>
    </row>
    <row r="15" spans="1:10" ht="15" customHeight="1" x14ac:dyDescent="0.25">
      <c r="A15" s="572"/>
      <c r="B15" s="594"/>
      <c r="C15" s="47" t="str">
        <f>IF(E15="A ser especificado pela instalação portuária, caso necessário","-",'Ameaças e Cnsq'!R57)</f>
        <v>-</v>
      </c>
      <c r="D15" s="47" t="str">
        <f t="shared" si="0"/>
        <v>-</v>
      </c>
      <c r="E15" s="28" t="s">
        <v>634</v>
      </c>
      <c r="F15" s="47" t="str">
        <f>IF(E15="A ser especificado pela instalação portuária, caso necessário","-",'Ameaças e Cnsq'!S26)</f>
        <v>-</v>
      </c>
      <c r="G15" s="583"/>
      <c r="H15" s="47" t="str">
        <f t="shared" si="1"/>
        <v>-</v>
      </c>
      <c r="I15" s="48" t="str">
        <f t="shared" si="2"/>
        <v>-</v>
      </c>
      <c r="J15" s="41" t="str">
        <f t="shared" si="3"/>
        <v>-</v>
      </c>
    </row>
    <row r="16" spans="1:10" ht="15" customHeight="1" x14ac:dyDescent="0.25">
      <c r="A16" s="572"/>
      <c r="B16" s="588" t="s">
        <v>614</v>
      </c>
      <c r="C16" s="49">
        <f>IF(E16="A ser especificado pela instalação portuária, caso necessário","-",'Ameaças e Cnsq'!R59)</f>
        <v>1.8333333333333333</v>
      </c>
      <c r="D16" s="49">
        <f t="shared" si="0"/>
        <v>1.9342587533993783</v>
      </c>
      <c r="E16" s="42" t="s">
        <v>627</v>
      </c>
      <c r="F16" s="49" t="str">
        <f>IF(E16="A ser especificado pela instalação portuária, caso necessário","-",'Ameaças e Cnsq'!S27)</f>
        <v>Valoração da Consequência</v>
      </c>
      <c r="G16" s="583"/>
      <c r="H16" s="49">
        <f t="shared" si="1"/>
        <v>1.9833333333333332</v>
      </c>
      <c r="I16" s="50">
        <f t="shared" si="2"/>
        <v>3.8362798609087667</v>
      </c>
      <c r="J16" s="51" t="str">
        <f t="shared" si="3"/>
        <v>MÉDIO</v>
      </c>
    </row>
    <row r="17" spans="1:10" ht="15" customHeight="1" x14ac:dyDescent="0.25">
      <c r="A17" s="572"/>
      <c r="B17" s="589"/>
      <c r="C17" s="49">
        <f>IF(E17="A ser especificado pela instalação portuária, caso necessário","-",'Ameaças e Cnsq'!R61)</f>
        <v>1.8333333333333333</v>
      </c>
      <c r="D17" s="49">
        <f t="shared" si="0"/>
        <v>1.9342587533993783</v>
      </c>
      <c r="E17" s="42" t="s">
        <v>396</v>
      </c>
      <c r="F17" s="49">
        <f>IF(E17="A ser especificado pela instalação portuária, caso necessário","-",'Ameaças e Cnsq'!S28)</f>
        <v>0</v>
      </c>
      <c r="G17" s="583"/>
      <c r="H17" s="49">
        <f t="shared" si="1"/>
        <v>0.99166666666666659</v>
      </c>
      <c r="I17" s="50">
        <f t="shared" si="2"/>
        <v>1.9181399304543834</v>
      </c>
      <c r="J17" s="51" t="str">
        <f t="shared" si="3"/>
        <v>MUITO BAIXO</v>
      </c>
    </row>
    <row r="18" spans="1:10" ht="15" customHeight="1" x14ac:dyDescent="0.25">
      <c r="A18" s="572"/>
      <c r="B18" s="589"/>
      <c r="C18" s="49">
        <f>IF(E18="A ser especificado pela instalação portuária, caso necessário","-",'Ameaças e Cnsq'!R64)</f>
        <v>1.8333333333333333</v>
      </c>
      <c r="D18" s="49">
        <f t="shared" si="0"/>
        <v>1.9342587533993783</v>
      </c>
      <c r="E18" s="42" t="s">
        <v>393</v>
      </c>
      <c r="F18" s="49">
        <f>IF(E18="A ser especificado pela instalação portuária, caso necessário","-",'Ameaças e Cnsq'!S29)</f>
        <v>2</v>
      </c>
      <c r="G18" s="583"/>
      <c r="H18" s="49">
        <f t="shared" si="1"/>
        <v>1.9916666666666667</v>
      </c>
      <c r="I18" s="50">
        <f t="shared" si="2"/>
        <v>3.8523986838537616</v>
      </c>
      <c r="J18" s="51" t="str">
        <f t="shared" si="3"/>
        <v>MÉDIO</v>
      </c>
    </row>
    <row r="19" spans="1:10" ht="15" customHeight="1" x14ac:dyDescent="0.25">
      <c r="A19" s="572"/>
      <c r="B19" s="591"/>
      <c r="C19" s="49" t="str">
        <f>IF(E19="A ser especificado pela instalação portuária, caso necessário","-",'Ameaças e Cnsq'!R72)</f>
        <v>-</v>
      </c>
      <c r="D19" s="49" t="str">
        <f t="shared" si="0"/>
        <v>-</v>
      </c>
      <c r="E19" s="42" t="s">
        <v>634</v>
      </c>
      <c r="F19" s="49" t="str">
        <f>IF(E19="A ser especificado pela instalação portuária, caso necessário","-",'Ameaças e Cnsq'!S30)</f>
        <v>-</v>
      </c>
      <c r="G19" s="583"/>
      <c r="H19" s="49" t="str">
        <f t="shared" si="1"/>
        <v>-</v>
      </c>
      <c r="I19" s="50" t="str">
        <f t="shared" si="2"/>
        <v>-</v>
      </c>
      <c r="J19" s="51" t="str">
        <f t="shared" si="3"/>
        <v>-</v>
      </c>
    </row>
    <row r="20" spans="1:10" ht="15" customHeight="1" x14ac:dyDescent="0.25">
      <c r="A20" s="572"/>
      <c r="B20" s="593" t="s">
        <v>642</v>
      </c>
      <c r="C20" s="47">
        <f>IF(E20="A ser especificado pela instalação portuária, caso necessário","-",'Ameaças e Cnsq'!R76)</f>
        <v>1.8333333333333333</v>
      </c>
      <c r="D20" s="47">
        <f t="shared" si="0"/>
        <v>1.9342587533993783</v>
      </c>
      <c r="E20" s="28" t="s">
        <v>396</v>
      </c>
      <c r="F20" s="47">
        <f>IF(E20="A ser especificado pela instalação portuária, caso necessário","-",'Ameaças e Cnsq'!S31)</f>
        <v>3</v>
      </c>
      <c r="G20" s="583"/>
      <c r="H20" s="47">
        <f t="shared" si="1"/>
        <v>2.4916666666666667</v>
      </c>
      <c r="I20" s="48">
        <f t="shared" si="2"/>
        <v>4.8195280605534512</v>
      </c>
      <c r="J20" s="41" t="str">
        <f t="shared" si="3"/>
        <v>MÉDIO</v>
      </c>
    </row>
    <row r="21" spans="1:10" ht="15" customHeight="1" x14ac:dyDescent="0.25">
      <c r="A21" s="572"/>
      <c r="B21" s="595"/>
      <c r="C21" s="47">
        <f>IF(E21="A ser especificado pela instalação portuária, caso necessário","-",'Ameaças e Cnsq'!R77)</f>
        <v>1.8333333333333333</v>
      </c>
      <c r="D21" s="47">
        <f t="shared" si="0"/>
        <v>1.9342587533993783</v>
      </c>
      <c r="E21" s="28" t="s">
        <v>411</v>
      </c>
      <c r="F21" s="47">
        <f>IF(E21="A ser especificado pela instalação portuária, caso necessário","-",'Ameaças e Cnsq'!S32)</f>
        <v>2</v>
      </c>
      <c r="G21" s="583"/>
      <c r="H21" s="47">
        <f t="shared" si="1"/>
        <v>1.9916666666666667</v>
      </c>
      <c r="I21" s="48">
        <f t="shared" si="2"/>
        <v>3.8523986838537616</v>
      </c>
      <c r="J21" s="41" t="str">
        <f t="shared" si="3"/>
        <v>MÉDIO</v>
      </c>
    </row>
    <row r="22" spans="1:10" ht="15" customHeight="1" x14ac:dyDescent="0.25">
      <c r="A22" s="572"/>
      <c r="B22" s="594"/>
      <c r="C22" s="47" t="str">
        <f>IF(E22="A ser especificado pela instalação portuária, caso necessário","-",'Ameaças e Cnsq'!R84)</f>
        <v>-</v>
      </c>
      <c r="D22" s="47" t="str">
        <f t="shared" si="0"/>
        <v>-</v>
      </c>
      <c r="E22" s="28" t="s">
        <v>634</v>
      </c>
      <c r="F22" s="47" t="str">
        <f>IF(E22="A ser especificado pela instalação portuária, caso necessário","-",'Ameaças e Cnsq'!S33)</f>
        <v>-</v>
      </c>
      <c r="G22" s="583"/>
      <c r="H22" s="47" t="str">
        <f t="shared" si="1"/>
        <v>-</v>
      </c>
      <c r="I22" s="48" t="str">
        <f t="shared" si="2"/>
        <v>-</v>
      </c>
      <c r="J22" s="41" t="str">
        <f t="shared" si="3"/>
        <v>-</v>
      </c>
    </row>
    <row r="23" spans="1:10" ht="15" customHeight="1" x14ac:dyDescent="0.25">
      <c r="A23" s="572"/>
      <c r="B23" s="588" t="s">
        <v>615</v>
      </c>
      <c r="C23" s="49">
        <f>IF(E23="A ser especificado pela instalação portuária, caso necessário","-",'Ameaças e Cnsq'!R86)</f>
        <v>1.8333333333333333</v>
      </c>
      <c r="D23" s="49">
        <f t="shared" si="0"/>
        <v>1.9342587533993783</v>
      </c>
      <c r="E23" s="42" t="s">
        <v>427</v>
      </c>
      <c r="F23" s="49">
        <f>IF(E23="A ser especificado pela instalação portuária, caso necessário","-",'Ameaças e Cnsq'!S34)</f>
        <v>3</v>
      </c>
      <c r="G23" s="583"/>
      <c r="H23" s="49">
        <f t="shared" si="1"/>
        <v>2.4916666666666667</v>
      </c>
      <c r="I23" s="50">
        <f t="shared" si="2"/>
        <v>4.8195280605534512</v>
      </c>
      <c r="J23" s="51" t="str">
        <f t="shared" si="3"/>
        <v>MÉDIO</v>
      </c>
    </row>
    <row r="24" spans="1:10" ht="15" customHeight="1" x14ac:dyDescent="0.25">
      <c r="A24" s="572"/>
      <c r="B24" s="589"/>
      <c r="C24" s="49">
        <f>IF(E24="A ser especificado pela instalação portuária, caso necessário","-",'Ameaças e Cnsq'!R88)</f>
        <v>1.8333333333333333</v>
      </c>
      <c r="D24" s="49">
        <f t="shared" si="0"/>
        <v>1.9342587533993783</v>
      </c>
      <c r="E24" s="42" t="s">
        <v>396</v>
      </c>
      <c r="F24" s="49">
        <f>IF(E24="A ser especificado pela instalação portuária, caso necessário","-",'Ameaças e Cnsq'!S35)</f>
        <v>2</v>
      </c>
      <c r="G24" s="583"/>
      <c r="H24" s="49">
        <f t="shared" si="1"/>
        <v>1.9916666666666667</v>
      </c>
      <c r="I24" s="50">
        <f t="shared" si="2"/>
        <v>3.8523986838537616</v>
      </c>
      <c r="J24" s="51" t="str">
        <f t="shared" si="3"/>
        <v>MÉDIO</v>
      </c>
    </row>
    <row r="25" spans="1:10" ht="15" customHeight="1" x14ac:dyDescent="0.25">
      <c r="A25" s="572"/>
      <c r="B25" s="589"/>
      <c r="C25" s="49">
        <f>IF(E25="A ser especificado pela instalação portuária, caso necessário","-",'Ameaças e Cnsq'!R91)</f>
        <v>1.8333333333333333</v>
      </c>
      <c r="D25" s="49">
        <f t="shared" si="0"/>
        <v>1.9342587533993783</v>
      </c>
      <c r="E25" s="42" t="s">
        <v>393</v>
      </c>
      <c r="F25" s="49">
        <f>IF(E25="A ser especificado pela instalação portuária, caso necessário","-",'Ameaças e Cnsq'!S36)</f>
        <v>1</v>
      </c>
      <c r="G25" s="583"/>
      <c r="H25" s="49">
        <f t="shared" si="1"/>
        <v>1.4916666666666667</v>
      </c>
      <c r="I25" s="50">
        <f t="shared" si="2"/>
        <v>2.8852693071540725</v>
      </c>
      <c r="J25" s="51" t="str">
        <f t="shared" si="3"/>
        <v>BAIXO</v>
      </c>
    </row>
    <row r="26" spans="1:10" ht="15" customHeight="1" x14ac:dyDescent="0.25">
      <c r="A26" s="572"/>
      <c r="B26" s="589"/>
      <c r="C26" s="49">
        <f>IF(E26="A ser especificado pela instalação portuária, caso necessário","-",'Ameaças e Cnsq'!R92)</f>
        <v>2</v>
      </c>
      <c r="D26" s="49">
        <f t="shared" si="0"/>
        <v>2.0175920867327117</v>
      </c>
      <c r="E26" s="42" t="s">
        <v>411</v>
      </c>
      <c r="F26" s="49">
        <f>IF(E26="A ser especificado pela instalação portuária, caso necessário","-",'Ameaças e Cnsq'!S37)</f>
        <v>0</v>
      </c>
      <c r="G26" s="583"/>
      <c r="H26" s="49">
        <f t="shared" si="1"/>
        <v>0.99166666666666659</v>
      </c>
      <c r="I26" s="50">
        <f t="shared" si="2"/>
        <v>2.0007788193432723</v>
      </c>
      <c r="J26" s="51" t="str">
        <f t="shared" si="3"/>
        <v>MUITO BAIXO</v>
      </c>
    </row>
    <row r="27" spans="1:10" ht="15" customHeight="1" x14ac:dyDescent="0.25">
      <c r="A27" s="572"/>
      <c r="B27" s="591"/>
      <c r="C27" s="49" t="str">
        <f>IF(E27="A ser especificado pela instalação portuária, caso necessário","-",'Ameaças e Cnsq'!R99)</f>
        <v>-</v>
      </c>
      <c r="D27" s="49" t="str">
        <f t="shared" si="0"/>
        <v>-</v>
      </c>
      <c r="E27" s="42" t="s">
        <v>634</v>
      </c>
      <c r="F27" s="49" t="str">
        <f>IF(E27="A ser especificado pela instalação portuária, caso necessário","-",'Ameaças e Cnsq'!S38)</f>
        <v>-</v>
      </c>
      <c r="G27" s="583"/>
      <c r="H27" s="49" t="str">
        <f t="shared" si="1"/>
        <v>-</v>
      </c>
      <c r="I27" s="50" t="str">
        <f t="shared" si="2"/>
        <v>-</v>
      </c>
      <c r="J27" s="51" t="str">
        <f t="shared" si="3"/>
        <v>-</v>
      </c>
    </row>
    <row r="28" spans="1:10" ht="15" customHeight="1" x14ac:dyDescent="0.25">
      <c r="A28" s="572"/>
      <c r="B28" s="593" t="s">
        <v>616</v>
      </c>
      <c r="C28" s="47">
        <f>IF(E28="A ser especificado pela instalação portuária, caso necessário","-",'Ameaças e Cnsq'!R101)</f>
        <v>1.8333333333333333</v>
      </c>
      <c r="D28" s="47">
        <f t="shared" si="0"/>
        <v>1.9342587533993783</v>
      </c>
      <c r="E28" s="28" t="s">
        <v>627</v>
      </c>
      <c r="F28" s="47">
        <f>IF(E28="A ser especificado pela instalação portuária, caso necessário","-",'Ameaças e Cnsq'!S39)</f>
        <v>0</v>
      </c>
      <c r="G28" s="583"/>
      <c r="H28" s="47">
        <f t="shared" si="1"/>
        <v>0.99166666666666659</v>
      </c>
      <c r="I28" s="48">
        <f t="shared" si="2"/>
        <v>1.9181399304543834</v>
      </c>
      <c r="J28" s="41" t="str">
        <f t="shared" si="3"/>
        <v>MUITO BAIXO</v>
      </c>
    </row>
    <row r="29" spans="1:10" ht="15" customHeight="1" x14ac:dyDescent="0.25">
      <c r="A29" s="572"/>
      <c r="B29" s="595"/>
      <c r="C29" s="47">
        <f>IF(E29="A ser especificado pela instalação portuária, caso necessário","-",'Ameaças e Cnsq'!R103)</f>
        <v>1.8333333333333333</v>
      </c>
      <c r="D29" s="47">
        <f t="shared" si="0"/>
        <v>1.9342587533993783</v>
      </c>
      <c r="E29" s="28" t="s">
        <v>396</v>
      </c>
      <c r="F29" s="47">
        <f>IF(E29="A ser especificado pela instalação portuária, caso necessário","-",'Ameaças e Cnsq'!S40)</f>
        <v>0</v>
      </c>
      <c r="G29" s="583"/>
      <c r="H29" s="47">
        <f t="shared" si="1"/>
        <v>0.99166666666666659</v>
      </c>
      <c r="I29" s="48">
        <f t="shared" si="2"/>
        <v>1.9181399304543834</v>
      </c>
      <c r="J29" s="41" t="str">
        <f t="shared" si="3"/>
        <v>MUITO BAIXO</v>
      </c>
    </row>
    <row r="30" spans="1:10" ht="15" customHeight="1" x14ac:dyDescent="0.25">
      <c r="A30" s="572"/>
      <c r="B30" s="595"/>
      <c r="C30" s="47">
        <f>IF(E30="A ser especificado pela instalação portuária, caso necessário","-",'Ameaças e Cnsq'!R106)</f>
        <v>1.8333333333333333</v>
      </c>
      <c r="D30" s="47">
        <f t="shared" si="0"/>
        <v>1.9342587533993783</v>
      </c>
      <c r="E30" s="28" t="s">
        <v>393</v>
      </c>
      <c r="F30" s="47" t="str">
        <f>IF(E30="A ser especificado pela instalação portuária, caso necessário","-",'Ameaças e Cnsq'!S41)</f>
        <v>Valoração da Consequência</v>
      </c>
      <c r="G30" s="583"/>
      <c r="H30" s="47">
        <f t="shared" si="1"/>
        <v>1.9833333333333332</v>
      </c>
      <c r="I30" s="48">
        <f t="shared" si="2"/>
        <v>3.8362798609087667</v>
      </c>
      <c r="J30" s="41" t="str">
        <f t="shared" si="3"/>
        <v>MÉDIO</v>
      </c>
    </row>
    <row r="31" spans="1:10" ht="15" customHeight="1" x14ac:dyDescent="0.25">
      <c r="A31" s="572"/>
      <c r="B31" s="594"/>
      <c r="C31" s="47" t="str">
        <f>IF(E31="A ser especificado pela instalação portuária, caso necessário","-",'Ameaças e Cnsq'!R113)</f>
        <v>-</v>
      </c>
      <c r="D31" s="47" t="str">
        <f t="shared" si="0"/>
        <v>-</v>
      </c>
      <c r="E31" s="28" t="s">
        <v>634</v>
      </c>
      <c r="F31" s="47" t="str">
        <f>IF(E31="A ser especificado pela instalação portuária, caso necessário","-",'Ameaças e Cnsq'!S42)</f>
        <v>-</v>
      </c>
      <c r="G31" s="583"/>
      <c r="H31" s="47" t="str">
        <f t="shared" si="1"/>
        <v>-</v>
      </c>
      <c r="I31" s="48" t="str">
        <f t="shared" si="2"/>
        <v>-</v>
      </c>
      <c r="J31" s="41" t="str">
        <f t="shared" si="3"/>
        <v>-</v>
      </c>
    </row>
    <row r="32" spans="1:10" ht="15" customHeight="1" x14ac:dyDescent="0.25">
      <c r="A32" s="572"/>
      <c r="B32" s="564" t="s">
        <v>617</v>
      </c>
      <c r="C32" s="49">
        <f>IF(E32="A ser especificado pela instalação portuária, caso necessário","-",'Ameaças e Cnsq'!R122)</f>
        <v>1.8333333333333333</v>
      </c>
      <c r="D32" s="49">
        <f t="shared" si="0"/>
        <v>1.9342587533993783</v>
      </c>
      <c r="E32" s="44" t="s">
        <v>427</v>
      </c>
      <c r="F32" s="49">
        <f>IF(E32="A ser especificado pela instalação portuária, caso necessário","-",'Ameaças e Cnsq'!S43)</f>
        <v>3</v>
      </c>
      <c r="G32" s="583"/>
      <c r="H32" s="49">
        <f t="shared" si="1"/>
        <v>2.4916666666666667</v>
      </c>
      <c r="I32" s="50">
        <f t="shared" si="2"/>
        <v>4.8195280605534512</v>
      </c>
      <c r="J32" s="51" t="str">
        <f t="shared" si="3"/>
        <v>MÉDIO</v>
      </c>
    </row>
    <row r="33" spans="1:10" ht="15" customHeight="1" x14ac:dyDescent="0.25">
      <c r="A33" s="572"/>
      <c r="B33" s="565"/>
      <c r="C33" s="49" t="str">
        <f>IF(E33="A ser especificado pela instalação portuária, caso necessário","-",'Ameaças e Cnsq'!R130)</f>
        <v>-</v>
      </c>
      <c r="D33" s="49" t="str">
        <f t="shared" si="0"/>
        <v>-</v>
      </c>
      <c r="E33" s="44" t="s">
        <v>634</v>
      </c>
      <c r="F33" s="49" t="str">
        <f>IF(E33="A ser especificado pela instalação portuária, caso necessário","-",'Ameaças e Cnsq'!S44)</f>
        <v>-</v>
      </c>
      <c r="G33" s="583"/>
      <c r="H33" s="49" t="str">
        <f t="shared" si="1"/>
        <v>-</v>
      </c>
      <c r="I33" s="50" t="str">
        <f t="shared" si="2"/>
        <v>-</v>
      </c>
      <c r="J33" s="51" t="str">
        <f t="shared" si="3"/>
        <v>-</v>
      </c>
    </row>
    <row r="34" spans="1:10" ht="15" customHeight="1" x14ac:dyDescent="0.25">
      <c r="A34" s="572"/>
      <c r="B34" s="580" t="s">
        <v>618</v>
      </c>
      <c r="C34" s="47">
        <f>IF(E34="A ser especificado pela instalação portuária, caso necessário","-",'Ameaças e Cnsq'!R133)</f>
        <v>1.8333333333333333</v>
      </c>
      <c r="D34" s="47">
        <f t="shared" si="0"/>
        <v>1.9342587533993783</v>
      </c>
      <c r="E34" s="29" t="s">
        <v>627</v>
      </c>
      <c r="F34" s="47">
        <f>IF(E34="A ser especificado pela instalação portuária, caso necessário","-",'Ameaças e Cnsq'!S45)</f>
        <v>1</v>
      </c>
      <c r="G34" s="583"/>
      <c r="H34" s="47">
        <f t="shared" si="1"/>
        <v>1.4916666666666667</v>
      </c>
      <c r="I34" s="48">
        <f t="shared" si="2"/>
        <v>2.8852693071540725</v>
      </c>
      <c r="J34" s="41" t="str">
        <f t="shared" si="3"/>
        <v>BAIXO</v>
      </c>
    </row>
    <row r="35" spans="1:10" ht="15" customHeight="1" x14ac:dyDescent="0.25">
      <c r="A35" s="572"/>
      <c r="B35" s="592"/>
      <c r="C35" s="47" t="str">
        <f>IF(E35="A ser especificado pela instalação portuária, caso necessário","-",'Ameaças e Cnsq'!R140)</f>
        <v>-</v>
      </c>
      <c r="D35" s="47" t="str">
        <f t="shared" si="0"/>
        <v>-</v>
      </c>
      <c r="E35" s="29" t="s">
        <v>634</v>
      </c>
      <c r="F35" s="47" t="str">
        <f>IF(E35="A ser especificado pela instalação portuária, caso necessário","-",'Ameaças e Cnsq'!S46)</f>
        <v>-</v>
      </c>
      <c r="G35" s="583"/>
      <c r="H35" s="47" t="str">
        <f t="shared" si="1"/>
        <v>-</v>
      </c>
      <c r="I35" s="48" t="str">
        <f t="shared" si="2"/>
        <v>-</v>
      </c>
      <c r="J35" s="41" t="str">
        <f t="shared" si="3"/>
        <v>-</v>
      </c>
    </row>
    <row r="36" spans="1:10" ht="15" customHeight="1" x14ac:dyDescent="0.25">
      <c r="A36" s="572"/>
      <c r="B36" s="564" t="s">
        <v>619</v>
      </c>
      <c r="C36" s="49">
        <f>IF(E36="A ser especificado pela instalação portuária, caso necessário","-",'Ameaças e Cnsq'!R143)</f>
        <v>2</v>
      </c>
      <c r="D36" s="49">
        <f t="shared" si="0"/>
        <v>2.0175920867327117</v>
      </c>
      <c r="E36" s="44" t="s">
        <v>427</v>
      </c>
      <c r="F36" s="49">
        <f>IF(E36="A ser especificado pela instalação portuária, caso necessário","-",'Ameaças e Cnsq'!S47)</f>
        <v>2</v>
      </c>
      <c r="G36" s="583"/>
      <c r="H36" s="49">
        <f t="shared" si="1"/>
        <v>1.9916666666666667</v>
      </c>
      <c r="I36" s="50">
        <f t="shared" si="2"/>
        <v>4.018370906075984</v>
      </c>
      <c r="J36" s="51" t="str">
        <f t="shared" si="3"/>
        <v>MÉDIO</v>
      </c>
    </row>
    <row r="37" spans="1:10" ht="15" customHeight="1" x14ac:dyDescent="0.25">
      <c r="A37" s="572"/>
      <c r="B37" s="565"/>
      <c r="C37" s="49">
        <f>IF(E37="A ser especificado pela instalação portuária, caso necessário","-",'Ameaças e Cnsq'!R147)</f>
        <v>2</v>
      </c>
      <c r="D37" s="49">
        <f t="shared" si="0"/>
        <v>2.0175920867327117</v>
      </c>
      <c r="E37" s="44" t="s">
        <v>349</v>
      </c>
      <c r="F37" s="49">
        <f>IF(E37="A ser especificado pela instalação portuária, caso necessário","-",'Ameaças e Cnsq'!S48)</f>
        <v>1</v>
      </c>
      <c r="G37" s="583"/>
      <c r="H37" s="49">
        <f t="shared" si="1"/>
        <v>1.4916666666666667</v>
      </c>
      <c r="I37" s="50">
        <f t="shared" si="2"/>
        <v>3.0095748627096284</v>
      </c>
      <c r="J37" s="51" t="str">
        <f t="shared" si="3"/>
        <v>BAIXO</v>
      </c>
    </row>
    <row r="38" spans="1:10" ht="15" customHeight="1" x14ac:dyDescent="0.25">
      <c r="A38" s="572"/>
      <c r="B38" s="565"/>
      <c r="C38" s="49">
        <f>IF(E38="A ser especificado pela instalação portuária, caso necessário","-",'Ameaças e Cnsq'!R148)</f>
        <v>2</v>
      </c>
      <c r="D38" s="49">
        <f t="shared" si="0"/>
        <v>2.0175920867327117</v>
      </c>
      <c r="E38" s="44" t="s">
        <v>345</v>
      </c>
      <c r="F38" s="49">
        <f>IF(E38="A ser especificado pela instalação portuária, caso necessário","-",'Ameaças e Cnsq'!S49)</f>
        <v>3</v>
      </c>
      <c r="G38" s="583"/>
      <c r="H38" s="49">
        <f t="shared" si="1"/>
        <v>2.4916666666666667</v>
      </c>
      <c r="I38" s="50">
        <f t="shared" si="2"/>
        <v>5.0271669494423401</v>
      </c>
      <c r="J38" s="51" t="str">
        <f t="shared" si="3"/>
        <v>MÉDIO</v>
      </c>
    </row>
    <row r="39" spans="1:10" ht="15" customHeight="1" x14ac:dyDescent="0.25">
      <c r="A39" s="572"/>
      <c r="B39" s="566"/>
      <c r="C39" s="49" t="str">
        <f>IF(E39="A ser especificado pela instalação portuária, caso necessário","-",'Ameaças e Cnsq'!R157)</f>
        <v>-</v>
      </c>
      <c r="D39" s="49" t="str">
        <f t="shared" si="0"/>
        <v>-</v>
      </c>
      <c r="E39" s="44" t="s">
        <v>634</v>
      </c>
      <c r="F39" s="49" t="str">
        <f>IF(E39="A ser especificado pela instalação portuária, caso necessário","-",'Ameaças e Cnsq'!S50)</f>
        <v>-</v>
      </c>
      <c r="G39" s="583"/>
      <c r="H39" s="49" t="str">
        <f t="shared" si="1"/>
        <v>-</v>
      </c>
      <c r="I39" s="50" t="str">
        <f t="shared" si="2"/>
        <v>-</v>
      </c>
      <c r="J39" s="51" t="str">
        <f t="shared" si="3"/>
        <v>-</v>
      </c>
    </row>
    <row r="40" spans="1:10" ht="15" customHeight="1" x14ac:dyDescent="0.25">
      <c r="A40" s="572"/>
      <c r="B40" s="580" t="s">
        <v>620</v>
      </c>
      <c r="C40" s="47">
        <f>IF(E40="A ser especificado pela instalação portuária, caso necessário","-",'Ameaças e Cnsq'!R160)</f>
        <v>2</v>
      </c>
      <c r="D40" s="47">
        <f t="shared" si="0"/>
        <v>2.0175920867327117</v>
      </c>
      <c r="E40" s="29" t="s">
        <v>363</v>
      </c>
      <c r="F40" s="47">
        <f>IF(E40="A ser especificado pela instalação portuária, caso necessário","-",'Ameaças e Cnsq'!S51)</f>
        <v>1</v>
      </c>
      <c r="G40" s="583"/>
      <c r="H40" s="47">
        <f t="shared" si="1"/>
        <v>1.4916666666666667</v>
      </c>
      <c r="I40" s="48">
        <f t="shared" si="2"/>
        <v>3.0095748627096284</v>
      </c>
      <c r="J40" s="41" t="str">
        <f t="shared" si="3"/>
        <v>BAIXO</v>
      </c>
    </row>
    <row r="41" spans="1:10" ht="15" customHeight="1" x14ac:dyDescent="0.25">
      <c r="A41" s="572"/>
      <c r="B41" s="581"/>
      <c r="C41" s="47">
        <f>IF(E41="A ser especificado pela instalação portuária, caso necessário","-",'Ameaças e Cnsq'!R161)</f>
        <v>1.75</v>
      </c>
      <c r="D41" s="47">
        <f t="shared" si="0"/>
        <v>1.8925920867327117</v>
      </c>
      <c r="E41" s="29" t="s">
        <v>349</v>
      </c>
      <c r="F41" s="47">
        <f>IF(E41="A ser especificado pela instalação portuária, caso necessário","-",'Ameaças e Cnsq'!S52)</f>
        <v>0</v>
      </c>
      <c r="G41" s="583"/>
      <c r="H41" s="47">
        <f t="shared" si="1"/>
        <v>0.99166666666666659</v>
      </c>
      <c r="I41" s="48">
        <f t="shared" si="2"/>
        <v>1.8768204860099389</v>
      </c>
      <c r="J41" s="41" t="str">
        <f t="shared" si="3"/>
        <v>MUITO BAIXO</v>
      </c>
    </row>
    <row r="42" spans="1:10" ht="15" customHeight="1" x14ac:dyDescent="0.25">
      <c r="A42" s="572"/>
      <c r="B42" s="581"/>
      <c r="C42" s="47">
        <f>IF(E42="A ser especificado pela instalação portuária, caso necessário","-",'Ameaças e Cnsq'!R164)</f>
        <v>2</v>
      </c>
      <c r="D42" s="47">
        <f t="shared" si="0"/>
        <v>2.0175920867327117</v>
      </c>
      <c r="E42" s="29" t="s">
        <v>345</v>
      </c>
      <c r="F42" s="47">
        <f>IF(E42="A ser especificado pela instalação portuária, caso necessário","-",'Ameaças e Cnsq'!S53)</f>
        <v>0</v>
      </c>
      <c r="G42" s="583"/>
      <c r="H42" s="47">
        <f t="shared" si="1"/>
        <v>0.99166666666666659</v>
      </c>
      <c r="I42" s="48">
        <f t="shared" si="2"/>
        <v>2.0007788193432723</v>
      </c>
      <c r="J42" s="41" t="str">
        <f t="shared" si="3"/>
        <v>MUITO BAIXO</v>
      </c>
    </row>
    <row r="43" spans="1:10" ht="15" customHeight="1" x14ac:dyDescent="0.25">
      <c r="A43" s="572"/>
      <c r="B43" s="592"/>
      <c r="C43" s="47" t="str">
        <f>IF(E43="A ser especificado pela instalação portuária, caso necessário","-",'Ameaças e Cnsq'!R172)</f>
        <v>-</v>
      </c>
      <c r="D43" s="47" t="str">
        <f t="shared" si="0"/>
        <v>-</v>
      </c>
      <c r="E43" s="29" t="s">
        <v>634</v>
      </c>
      <c r="F43" s="47" t="str">
        <f>IF(E43="A ser especificado pela instalação portuária, caso necessário","-",'Ameaças e Cnsq'!S54)</f>
        <v>-</v>
      </c>
      <c r="G43" s="583"/>
      <c r="H43" s="47" t="str">
        <f t="shared" si="1"/>
        <v>-</v>
      </c>
      <c r="I43" s="48" t="str">
        <f t="shared" si="2"/>
        <v>-</v>
      </c>
      <c r="J43" s="41" t="str">
        <f t="shared" si="3"/>
        <v>-</v>
      </c>
    </row>
    <row r="44" spans="1:10" ht="15" customHeight="1" x14ac:dyDescent="0.25">
      <c r="A44" s="572"/>
      <c r="B44" s="43" t="s">
        <v>621</v>
      </c>
      <c r="C44" s="49" t="str">
        <f>IF(E44="A ser especificado pela instalação portuária, caso necessário","-",'Ameaças e Cnsq'!R179)</f>
        <v>-</v>
      </c>
      <c r="D44" s="49" t="str">
        <f t="shared" si="0"/>
        <v>-</v>
      </c>
      <c r="E44" s="44" t="s">
        <v>634</v>
      </c>
      <c r="F44" s="49" t="str">
        <f>IF(E44="A ser especificado pela instalação portuária, caso necessário","-",'Ameaças e Cnsq'!S55)</f>
        <v>-</v>
      </c>
      <c r="G44" s="583"/>
      <c r="H44" s="49" t="str">
        <f t="shared" si="1"/>
        <v>-</v>
      </c>
      <c r="I44" s="50" t="str">
        <f t="shared" si="2"/>
        <v>-</v>
      </c>
      <c r="J44" s="51" t="str">
        <f t="shared" si="3"/>
        <v>-</v>
      </c>
    </row>
    <row r="45" spans="1:10" ht="15" customHeight="1" x14ac:dyDescent="0.25">
      <c r="A45" s="572"/>
      <c r="B45" s="580" t="s">
        <v>622</v>
      </c>
      <c r="C45" s="47">
        <f>IF(E45="A ser especificado pela instalação portuária, caso necessário","-",'Ameaças e Cnsq'!R180)</f>
        <v>2</v>
      </c>
      <c r="D45" s="47">
        <f t="shared" si="0"/>
        <v>2.0175920867327117</v>
      </c>
      <c r="E45" s="29" t="s">
        <v>345</v>
      </c>
      <c r="F45" s="47" t="str">
        <f>IF(E45="A ser especificado pela instalação portuária, caso necessário","-",'Ameaças e Cnsq'!S56)</f>
        <v>Valoração da Consequência</v>
      </c>
      <c r="G45" s="583"/>
      <c r="H45" s="47">
        <f t="shared" si="1"/>
        <v>1.9833333333333332</v>
      </c>
      <c r="I45" s="48">
        <f t="shared" si="2"/>
        <v>4.0015576386865446</v>
      </c>
      <c r="J45" s="41" t="str">
        <f t="shared" si="3"/>
        <v>MÉDIO</v>
      </c>
    </row>
    <row r="46" spans="1:10" ht="15" customHeight="1" x14ac:dyDescent="0.25">
      <c r="A46" s="572"/>
      <c r="B46" s="592"/>
      <c r="C46" s="47" t="str">
        <f>IF(E46="A ser especificado pela instalação portuária, caso necessário","-",'Ameaças e Cnsq'!R187)</f>
        <v>-</v>
      </c>
      <c r="D46" s="47" t="str">
        <f t="shared" si="0"/>
        <v>-</v>
      </c>
      <c r="E46" s="29" t="s">
        <v>634</v>
      </c>
      <c r="F46" s="47" t="str">
        <f>IF(E46="A ser especificado pela instalação portuária, caso necessário","-",'Ameaças e Cnsq'!S57)</f>
        <v>-</v>
      </c>
      <c r="G46" s="583"/>
      <c r="H46" s="47" t="str">
        <f t="shared" si="1"/>
        <v>-</v>
      </c>
      <c r="I46" s="48" t="str">
        <f t="shared" si="2"/>
        <v>-</v>
      </c>
      <c r="J46" s="41" t="str">
        <f t="shared" si="3"/>
        <v>-</v>
      </c>
    </row>
    <row r="47" spans="1:10" ht="15" customHeight="1" x14ac:dyDescent="0.25">
      <c r="A47" s="573"/>
      <c r="B47" s="36" t="s">
        <v>634</v>
      </c>
      <c r="C47" s="47" t="str">
        <f>IF(E47="A ser especificado pela instalação portuária, caso necessário","-",'Ameaças e Cnsq'!R58)</f>
        <v>-</v>
      </c>
      <c r="D47" s="47" t="str">
        <f t="shared" si="0"/>
        <v>-</v>
      </c>
      <c r="E47" s="35" t="s">
        <v>634</v>
      </c>
      <c r="F47" s="47" t="str">
        <f>IF(E47="A ser especificado pela instalação portuária, caso necessário","-",'Ameaças e Cnsq'!S58)</f>
        <v>-</v>
      </c>
      <c r="G47" s="584"/>
      <c r="H47" s="47" t="str">
        <f t="shared" si="1"/>
        <v>-</v>
      </c>
      <c r="I47" s="48" t="str">
        <f t="shared" si="2"/>
        <v>-</v>
      </c>
      <c r="J47" s="41" t="str">
        <f t="shared" si="3"/>
        <v>-</v>
      </c>
    </row>
  </sheetData>
  <sheetProtection sheet="1" objects="1" scenarios="1"/>
  <mergeCells count="18">
    <mergeCell ref="B34:B35"/>
    <mergeCell ref="B36:B39"/>
    <mergeCell ref="A1:J1"/>
    <mergeCell ref="A2:D2"/>
    <mergeCell ref="E2:H2"/>
    <mergeCell ref="I2:J2"/>
    <mergeCell ref="A4:A47"/>
    <mergeCell ref="B4:B7"/>
    <mergeCell ref="G4:G47"/>
    <mergeCell ref="B8:B10"/>
    <mergeCell ref="B11:B15"/>
    <mergeCell ref="B16:B19"/>
    <mergeCell ref="B40:B43"/>
    <mergeCell ref="B45:B46"/>
    <mergeCell ref="B20:B22"/>
    <mergeCell ref="B23:B27"/>
    <mergeCell ref="B28:B31"/>
    <mergeCell ref="B32:B33"/>
  </mergeCells>
  <conditionalFormatting sqref="J4:J47">
    <cfRule type="cellIs" dxfId="49" priority="1" operator="equal">
      <formula>"MUITO BAIXO"</formula>
    </cfRule>
    <cfRule type="cellIs" dxfId="48" priority="2" operator="equal">
      <formula>"BAIXO"</formula>
    </cfRule>
    <cfRule type="cellIs" dxfId="47" priority="3" operator="equal">
      <formula>"MÉDIO"</formula>
    </cfRule>
    <cfRule type="cellIs" dxfId="46" priority="4" operator="equal">
      <formula>"ALTO"</formula>
    </cfRule>
    <cfRule type="cellIs" dxfId="45" priority="5" operator="equal">
      <formula>"MUITO ALTO"</formula>
    </cfRule>
  </conditionalFormatting>
  <hyperlinks>
    <hyperlink ref="A1:J1" location="Ativos!A1" display="ATIVO 7 - Energia elétrica" xr:uid="{226337E5-2A82-4B99-93C3-7A4440C87D8B}"/>
  </hyperlinks>
  <pageMargins left="0.511811024" right="0.511811024" top="0.78740157499999996" bottom="0.78740157499999996" header="0.31496062000000002" footer="0.31496062000000002"/>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39"/>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67" t="s">
        <v>550</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ht="15" customHeight="1" x14ac:dyDescent="0.25">
      <c r="A4" s="571">
        <f>AVERAGE('Consolid Vuln'!C6,'Consolid Vuln'!C13,'Consolid Vuln'!C20,'Consolid Vuln'!C26)</f>
        <v>2.0351841734654235</v>
      </c>
      <c r="B4" s="593" t="s">
        <v>612</v>
      </c>
      <c r="C4" s="47">
        <f>IF(E4="A ser especificado pela instalação portuária, caso necessário","-",'Ameaças e Cnsq'!R16)</f>
        <v>2.3333333333333335</v>
      </c>
      <c r="D4" s="47">
        <f>IF(E4="A ser especificado pela instalação portuária, caso necessário","-",AVERAGE($A$4,C4))</f>
        <v>2.1842587533993783</v>
      </c>
      <c r="E4" s="28" t="s">
        <v>396</v>
      </c>
      <c r="F4" s="47">
        <f>IF(E4="A ser especificado pela instalação portuária, caso necessário","-",'Ameaças e Cnsq'!S16)</f>
        <v>1</v>
      </c>
      <c r="G4" s="582">
        <f>Ativos!R102</f>
        <v>2.0625</v>
      </c>
      <c r="H4" s="47">
        <f>IF(E4="A ser especificado pela instalação portuária, caso necessário","-",AVERAGE($G$4,F4))</f>
        <v>1.53125</v>
      </c>
      <c r="I4" s="48">
        <f>IF(E4="A ser especificado pela instalação portuária, caso necessário","-",D4*H4)</f>
        <v>3.3446462161427979</v>
      </c>
      <c r="J4" s="41" t="str">
        <f>IF(E4="A ser especificado pela instalação portuária, caso necessário","-",(IF(AND(I4&gt;=0.75,I4&lt;2.5),"MUITO BAIXO",IF(AND(I4&gt;=2.5,I4&lt;3.6),"BAIXO",IF(AND(I4&gt;=3.6,I4&lt;5.5),"MÉDIO",IF(AND(I4&gt;=5.5,I4&lt;7),"ALTO",IF(AND(I4&gt;=7,I4&lt;=9),"MUITO ALTO")))))))</f>
        <v>BAIXO</v>
      </c>
    </row>
    <row r="5" spans="1:10" ht="15" customHeight="1" x14ac:dyDescent="0.25">
      <c r="A5" s="572"/>
      <c r="B5" s="595"/>
      <c r="C5" s="47">
        <f>IF(E5="A ser especificado pela instalação portuária, caso necessário","-",'Ameaças e Cnsq'!R18)</f>
        <v>2.3333333333333335</v>
      </c>
      <c r="D5" s="47">
        <f t="shared" ref="D5:D39" si="0">IF(E5="A ser especificado pela instalação portuária, caso necessário","-",AVERAGE($A$4,C5))</f>
        <v>2.1842587533993783</v>
      </c>
      <c r="E5" s="28" t="s">
        <v>393</v>
      </c>
      <c r="F5" s="47">
        <f>IF(E5="A ser especificado pela instalação portuária, caso necessário","-",'Ameaças e Cnsq'!S18)</f>
        <v>2</v>
      </c>
      <c r="G5" s="583"/>
      <c r="H5" s="47">
        <f t="shared" ref="H5:H39" si="1">IF(E5="A ser especificado pela instalação portuária, caso necessário","-",AVERAGE($G$4,F5))</f>
        <v>2.03125</v>
      </c>
      <c r="I5" s="48">
        <f t="shared" ref="I5:I39" si="2">IF(E5="A ser especificado pela instalação portuária, caso necessário","-",D5*H5)</f>
        <v>4.436775592842487</v>
      </c>
      <c r="J5" s="41" t="str">
        <f t="shared" ref="J5:J39" si="3">IF(E5="A ser especificado pela instalação portuária, caso necessário","-",(IF(AND(I5&gt;=0.75,I5&lt;2.5),"MUITO BAIXO",IF(AND(I5&gt;=2.5,I5&lt;3.6),"BAIXO",IF(AND(I5&gt;=3.6,I5&lt;5.5),"MÉDIO",IF(AND(I5&gt;=5.5,I5&lt;7),"ALTO",IF(AND(I5&gt;=7,I5&lt;=9),"MUITO ALTO")))))))</f>
        <v>MÉDIO</v>
      </c>
    </row>
    <row r="6" spans="1:10" ht="15" customHeight="1" x14ac:dyDescent="0.25">
      <c r="A6" s="572"/>
      <c r="B6" s="595"/>
      <c r="C6" s="47" t="str">
        <f>IF(E6="A ser especificado pela instalação portuária, caso necessário","-",'Ameaças e Cnsq'!R22)</f>
        <v>-</v>
      </c>
      <c r="D6" s="47" t="str">
        <f t="shared" si="0"/>
        <v>-</v>
      </c>
      <c r="E6" s="28" t="s">
        <v>634</v>
      </c>
      <c r="F6" s="47" t="str">
        <f>IF(E6="A ser especificado pela instalação portuária, caso necessário","-",'Ameaças e Cnsq'!S22)</f>
        <v>-</v>
      </c>
      <c r="G6" s="583"/>
      <c r="H6" s="47" t="str">
        <f t="shared" si="1"/>
        <v>-</v>
      </c>
      <c r="I6" s="48" t="str">
        <f t="shared" si="2"/>
        <v>-</v>
      </c>
      <c r="J6" s="41" t="str">
        <f t="shared" si="3"/>
        <v>-</v>
      </c>
    </row>
    <row r="7" spans="1:10" ht="15" customHeight="1" x14ac:dyDescent="0.25">
      <c r="A7" s="572"/>
      <c r="B7" s="596" t="s">
        <v>641</v>
      </c>
      <c r="C7" s="49">
        <f>IF(E7="A ser especificado pela instalação portuária, caso necessário","-",'Ameaças e Cnsq'!R30)</f>
        <v>1.6666666666666667</v>
      </c>
      <c r="D7" s="49">
        <f t="shared" si="0"/>
        <v>1.8509254200660452</v>
      </c>
      <c r="E7" s="42" t="s">
        <v>396</v>
      </c>
      <c r="F7" s="49">
        <f>IF(E7="A ser especificado pela instalação portuária, caso necessário","-",'Ameaças e Cnsq'!S30)</f>
        <v>1</v>
      </c>
      <c r="G7" s="583"/>
      <c r="H7" s="49">
        <f t="shared" si="1"/>
        <v>1.53125</v>
      </c>
      <c r="I7" s="50">
        <f t="shared" si="2"/>
        <v>2.8342295494761318</v>
      </c>
      <c r="J7" s="51" t="str">
        <f t="shared" si="3"/>
        <v>BAIXO</v>
      </c>
    </row>
    <row r="8" spans="1:10" ht="15" customHeight="1" x14ac:dyDescent="0.25">
      <c r="A8" s="572"/>
      <c r="B8" s="597"/>
      <c r="C8" s="49" t="str">
        <f>IF(E8="A ser especificado pela instalação portuária, caso necessário","-",'Ameaças e Cnsq'!R36)</f>
        <v>-</v>
      </c>
      <c r="D8" s="49" t="str">
        <f t="shared" si="0"/>
        <v>-</v>
      </c>
      <c r="E8" s="42" t="s">
        <v>634</v>
      </c>
      <c r="F8" s="49" t="str">
        <f>IF(E8="A ser especificado pela instalação portuária, caso necessário","-",'Ameaças e Cnsq'!S36)</f>
        <v>-</v>
      </c>
      <c r="G8" s="583"/>
      <c r="H8" s="49" t="str">
        <f t="shared" si="1"/>
        <v>-</v>
      </c>
      <c r="I8" s="50" t="str">
        <f t="shared" si="2"/>
        <v>-</v>
      </c>
      <c r="J8" s="51" t="str">
        <f t="shared" si="3"/>
        <v>-</v>
      </c>
    </row>
    <row r="9" spans="1:10" ht="15" customHeight="1" x14ac:dyDescent="0.25">
      <c r="A9" s="572"/>
      <c r="B9" s="593" t="s">
        <v>613</v>
      </c>
      <c r="C9" s="47">
        <f>IF(E9="A ser especificado pela instalação portuária, caso necessário","-",'Ameaças e Cnsq'!R43)</f>
        <v>1.8333333333333333</v>
      </c>
      <c r="D9" s="47">
        <f t="shared" si="0"/>
        <v>1.9342587533993783</v>
      </c>
      <c r="E9" s="28" t="s">
        <v>627</v>
      </c>
      <c r="F9" s="47">
        <f>IF(E9="A ser especificado pela instalação portuária, caso necessário","-",'Ameaças e Cnsq'!S43)</f>
        <v>3</v>
      </c>
      <c r="G9" s="583"/>
      <c r="H9" s="47">
        <f t="shared" si="1"/>
        <v>2.53125</v>
      </c>
      <c r="I9" s="48">
        <f t="shared" si="2"/>
        <v>4.8960924695421761</v>
      </c>
      <c r="J9" s="41" t="str">
        <f t="shared" si="3"/>
        <v>MÉDIO</v>
      </c>
    </row>
    <row r="10" spans="1:10" ht="15" customHeight="1" x14ac:dyDescent="0.25">
      <c r="A10" s="572"/>
      <c r="B10" s="595"/>
      <c r="C10" s="47">
        <f>IF(E10="A ser especificado pela instalação portuária, caso necessário","-",'Ameaças e Cnsq'!R45)</f>
        <v>1.8333333333333333</v>
      </c>
      <c r="D10" s="47">
        <f t="shared" si="0"/>
        <v>1.9342587533993783</v>
      </c>
      <c r="E10" s="28" t="s">
        <v>396</v>
      </c>
      <c r="F10" s="47">
        <f>IF(E10="A ser especificado pela instalação portuária, caso necessário","-",'Ameaças e Cnsq'!S45)</f>
        <v>1</v>
      </c>
      <c r="G10" s="583"/>
      <c r="H10" s="47">
        <f t="shared" si="1"/>
        <v>1.53125</v>
      </c>
      <c r="I10" s="48">
        <f t="shared" si="2"/>
        <v>2.9618337161427979</v>
      </c>
      <c r="J10" s="41" t="str">
        <f t="shared" si="3"/>
        <v>BAIXO</v>
      </c>
    </row>
    <row r="11" spans="1:10" ht="15" customHeight="1" x14ac:dyDescent="0.25">
      <c r="A11" s="572"/>
      <c r="B11" s="595"/>
      <c r="C11" s="47">
        <f>IF(E11="A ser especificado pela instalação portuária, caso necessário","-",'Ameaças e Cnsq'!R47)</f>
        <v>1.8333333333333333</v>
      </c>
      <c r="D11" s="47">
        <f t="shared" si="0"/>
        <v>1.9342587533993783</v>
      </c>
      <c r="E11" s="28" t="s">
        <v>393</v>
      </c>
      <c r="F11" s="47">
        <f>IF(E11="A ser especificado pela instalação portuária, caso necessário","-",'Ameaças e Cnsq'!S47)</f>
        <v>2</v>
      </c>
      <c r="G11" s="583"/>
      <c r="H11" s="47">
        <f t="shared" si="1"/>
        <v>2.03125</v>
      </c>
      <c r="I11" s="48">
        <f t="shared" si="2"/>
        <v>3.928963092842487</v>
      </c>
      <c r="J11" s="41" t="str">
        <f t="shared" si="3"/>
        <v>MÉDIO</v>
      </c>
    </row>
    <row r="12" spans="1:10" ht="15" customHeight="1" x14ac:dyDescent="0.25">
      <c r="A12" s="572"/>
      <c r="B12" s="594"/>
      <c r="C12" s="47" t="str">
        <f>IF(E12="A ser especificado pela instalação portuária, caso necessário","-",'Ameaças e Cnsq'!R51)</f>
        <v>-</v>
      </c>
      <c r="D12" s="47" t="str">
        <f t="shared" si="0"/>
        <v>-</v>
      </c>
      <c r="E12" s="28" t="s">
        <v>634</v>
      </c>
      <c r="F12" s="47" t="str">
        <f>IF(E12="A ser especificado pela instalação portuária, caso necessário","-",'Ameaças e Cnsq'!S51)</f>
        <v>-</v>
      </c>
      <c r="G12" s="583"/>
      <c r="H12" s="47" t="str">
        <f t="shared" si="1"/>
        <v>-</v>
      </c>
      <c r="I12" s="48" t="str">
        <f t="shared" si="2"/>
        <v>-</v>
      </c>
      <c r="J12" s="41" t="str">
        <f t="shared" si="3"/>
        <v>-</v>
      </c>
    </row>
    <row r="13" spans="1:10" ht="15" customHeight="1" x14ac:dyDescent="0.25">
      <c r="A13" s="572"/>
      <c r="B13" s="588" t="s">
        <v>614</v>
      </c>
      <c r="C13" s="49">
        <f>IF(E13="A ser especificado pela instalação portuária, caso necessário","-",'Ameaças e Cnsq'!R58)</f>
        <v>1.8333333333333333</v>
      </c>
      <c r="D13" s="49">
        <f t="shared" si="0"/>
        <v>1.9342587533993783</v>
      </c>
      <c r="E13" s="42" t="s">
        <v>627</v>
      </c>
      <c r="F13" s="49">
        <f>IF(E13="A ser especificado pela instalação portuária, caso necessário","-",'Ameaças e Cnsq'!S58)</f>
        <v>2</v>
      </c>
      <c r="G13" s="583"/>
      <c r="H13" s="49">
        <f t="shared" si="1"/>
        <v>2.03125</v>
      </c>
      <c r="I13" s="50">
        <f t="shared" si="2"/>
        <v>3.928963092842487</v>
      </c>
      <c r="J13" s="51" t="str">
        <f t="shared" si="3"/>
        <v>MÉDIO</v>
      </c>
    </row>
    <row r="14" spans="1:10" ht="15" customHeight="1" x14ac:dyDescent="0.25">
      <c r="A14" s="572"/>
      <c r="B14" s="589"/>
      <c r="C14" s="49">
        <f>IF(E14="A ser especificado pela instalação portuária, caso necessário","-",'Ameaças e Cnsq'!R60)</f>
        <v>1.8333333333333333</v>
      </c>
      <c r="D14" s="49">
        <f t="shared" si="0"/>
        <v>1.9342587533993783</v>
      </c>
      <c r="E14" s="42" t="s">
        <v>396</v>
      </c>
      <c r="F14" s="49">
        <f>IF(E14="A ser especificado pela instalação portuária, caso necessário","-",'Ameaças e Cnsq'!S60)</f>
        <v>3</v>
      </c>
      <c r="G14" s="583"/>
      <c r="H14" s="49">
        <f t="shared" si="1"/>
        <v>2.53125</v>
      </c>
      <c r="I14" s="50">
        <f t="shared" si="2"/>
        <v>4.8960924695421761</v>
      </c>
      <c r="J14" s="51" t="str">
        <f t="shared" si="3"/>
        <v>MÉDIO</v>
      </c>
    </row>
    <row r="15" spans="1:10" ht="15" customHeight="1" x14ac:dyDescent="0.25">
      <c r="A15" s="572"/>
      <c r="B15" s="589"/>
      <c r="C15" s="49">
        <f>IF(E15="A ser especificado pela instalação portuária, caso necessário","-",'Ameaças e Cnsq'!R62)</f>
        <v>1.8333333333333333</v>
      </c>
      <c r="D15" s="49">
        <f t="shared" si="0"/>
        <v>1.9342587533993783</v>
      </c>
      <c r="E15" s="42" t="s">
        <v>393</v>
      </c>
      <c r="F15" s="49">
        <f>IF(E15="A ser especificado pela instalação portuária, caso necessário","-",'Ameaças e Cnsq'!S62)</f>
        <v>1</v>
      </c>
      <c r="G15" s="583"/>
      <c r="H15" s="49">
        <f t="shared" si="1"/>
        <v>1.53125</v>
      </c>
      <c r="I15" s="50">
        <f t="shared" si="2"/>
        <v>2.9618337161427979</v>
      </c>
      <c r="J15" s="51" t="str">
        <f t="shared" si="3"/>
        <v>BAIXO</v>
      </c>
    </row>
    <row r="16" spans="1:10" ht="15" customHeight="1" x14ac:dyDescent="0.25">
      <c r="A16" s="572"/>
      <c r="B16" s="591"/>
      <c r="C16" s="49" t="str">
        <f>IF(E16="A ser especificado pela instalação portuária, caso necessário","-",'Ameaças e Cnsq'!R65)</f>
        <v>-</v>
      </c>
      <c r="D16" s="49" t="str">
        <f t="shared" si="0"/>
        <v>-</v>
      </c>
      <c r="E16" s="42" t="s">
        <v>634</v>
      </c>
      <c r="F16" s="49" t="str">
        <f>IF(E16="A ser especificado pela instalação portuária, caso necessário","-",'Ameaças e Cnsq'!S65)</f>
        <v>-</v>
      </c>
      <c r="G16" s="583"/>
      <c r="H16" s="49" t="str">
        <f t="shared" si="1"/>
        <v>-</v>
      </c>
      <c r="I16" s="50" t="str">
        <f t="shared" si="2"/>
        <v>-</v>
      </c>
      <c r="J16" s="51" t="str">
        <f t="shared" si="3"/>
        <v>-</v>
      </c>
    </row>
    <row r="17" spans="1:10" ht="15" customHeight="1" x14ac:dyDescent="0.25">
      <c r="A17" s="572"/>
      <c r="B17" s="593" t="s">
        <v>642</v>
      </c>
      <c r="C17" s="47">
        <f>IF(E17="A ser especificado pela instalação portuária, caso necessário","-",'Ameaças e Cnsq'!R73)</f>
        <v>1.8333333333333333</v>
      </c>
      <c r="D17" s="47">
        <f t="shared" si="0"/>
        <v>1.9342587533993783</v>
      </c>
      <c r="E17" s="28" t="s">
        <v>396</v>
      </c>
      <c r="F17" s="47">
        <f>IF(E17="A ser especificado pela instalação portuária, caso necessário","-",'Ameaças e Cnsq'!S73)</f>
        <v>3</v>
      </c>
      <c r="G17" s="583"/>
      <c r="H17" s="47">
        <f t="shared" si="1"/>
        <v>2.53125</v>
      </c>
      <c r="I17" s="48">
        <f t="shared" si="2"/>
        <v>4.8960924695421761</v>
      </c>
      <c r="J17" s="41" t="str">
        <f t="shared" si="3"/>
        <v>MÉDIO</v>
      </c>
    </row>
    <row r="18" spans="1:10" ht="15" customHeight="1" x14ac:dyDescent="0.25">
      <c r="A18" s="572"/>
      <c r="B18" s="595"/>
      <c r="C18" s="47" t="str">
        <f>IF(E18="A ser especificado pela instalação portuária, caso necessário","-",'Ameaças e Cnsq'!R78)</f>
        <v>-</v>
      </c>
      <c r="D18" s="47" t="str">
        <f t="shared" si="0"/>
        <v>-</v>
      </c>
      <c r="E18" s="28" t="s">
        <v>634</v>
      </c>
      <c r="F18" s="47" t="str">
        <f>IF(E18="A ser especificado pela instalação portuária, caso necessário","-",'Ameaças e Cnsq'!S78)</f>
        <v>-</v>
      </c>
      <c r="G18" s="583"/>
      <c r="H18" s="47" t="str">
        <f t="shared" si="1"/>
        <v>-</v>
      </c>
      <c r="I18" s="48" t="str">
        <f t="shared" si="2"/>
        <v>-</v>
      </c>
      <c r="J18" s="41" t="str">
        <f t="shared" si="3"/>
        <v>-</v>
      </c>
    </row>
    <row r="19" spans="1:10" ht="15" customHeight="1" x14ac:dyDescent="0.25">
      <c r="A19" s="572"/>
      <c r="B19" s="588" t="s">
        <v>615</v>
      </c>
      <c r="C19" s="49">
        <f>IF(E19="A ser especificado pela instalação portuária, caso necessário","-",'Ameaças e Cnsq'!R85)</f>
        <v>1.8333333333333333</v>
      </c>
      <c r="D19" s="49">
        <f t="shared" si="0"/>
        <v>1.9342587533993783</v>
      </c>
      <c r="E19" s="42" t="s">
        <v>627</v>
      </c>
      <c r="F19" s="49">
        <f>IF(E19="A ser especificado pela instalação portuária, caso necessário","-",'Ameaças e Cnsq'!S85)</f>
        <v>3</v>
      </c>
      <c r="G19" s="583"/>
      <c r="H19" s="49">
        <f t="shared" si="1"/>
        <v>2.53125</v>
      </c>
      <c r="I19" s="50">
        <f t="shared" si="2"/>
        <v>4.8960924695421761</v>
      </c>
      <c r="J19" s="51" t="str">
        <f t="shared" si="3"/>
        <v>MÉDIO</v>
      </c>
    </row>
    <row r="20" spans="1:10" ht="15" customHeight="1" x14ac:dyDescent="0.25">
      <c r="A20" s="572"/>
      <c r="B20" s="589"/>
      <c r="C20" s="49">
        <f>IF(E20="A ser especificado pela instalação portuária, caso necessário","-",'Ameaças e Cnsq'!R87)</f>
        <v>1.8333333333333333</v>
      </c>
      <c r="D20" s="49">
        <f t="shared" si="0"/>
        <v>1.9342587533993783</v>
      </c>
      <c r="E20" s="42" t="s">
        <v>396</v>
      </c>
      <c r="F20" s="49">
        <f>IF(E20="A ser especificado pela instalação portuária, caso necessário","-",'Ameaças e Cnsq'!S87)</f>
        <v>1</v>
      </c>
      <c r="G20" s="583"/>
      <c r="H20" s="49">
        <f t="shared" si="1"/>
        <v>1.53125</v>
      </c>
      <c r="I20" s="50">
        <f t="shared" si="2"/>
        <v>2.9618337161427979</v>
      </c>
      <c r="J20" s="51" t="str">
        <f t="shared" si="3"/>
        <v>BAIXO</v>
      </c>
    </row>
    <row r="21" spans="1:10" ht="15" customHeight="1" x14ac:dyDescent="0.25">
      <c r="A21" s="572"/>
      <c r="B21" s="589"/>
      <c r="C21" s="49">
        <f>IF(E21="A ser especificado pela instalação portuária, caso necessário","-",'Ameaças e Cnsq'!R89)</f>
        <v>1.8333333333333333</v>
      </c>
      <c r="D21" s="49">
        <f t="shared" si="0"/>
        <v>1.9342587533993783</v>
      </c>
      <c r="E21" s="42" t="s">
        <v>393</v>
      </c>
      <c r="F21" s="49">
        <f>IF(E21="A ser especificado pela instalação portuária, caso necessário","-",'Ameaças e Cnsq'!S89)</f>
        <v>2</v>
      </c>
      <c r="G21" s="583"/>
      <c r="H21" s="49">
        <f t="shared" si="1"/>
        <v>2.03125</v>
      </c>
      <c r="I21" s="50">
        <f t="shared" si="2"/>
        <v>3.928963092842487</v>
      </c>
      <c r="J21" s="51" t="str">
        <f t="shared" si="3"/>
        <v>MÉDIO</v>
      </c>
    </row>
    <row r="22" spans="1:10" ht="15" customHeight="1" x14ac:dyDescent="0.25">
      <c r="A22" s="572"/>
      <c r="B22" s="591"/>
      <c r="C22" s="49" t="str">
        <f>IF(E22="A ser especificado pela instalação portuária, caso necessário","-",'Ameaças e Cnsq'!R93)</f>
        <v>-</v>
      </c>
      <c r="D22" s="49" t="str">
        <f t="shared" si="0"/>
        <v>-</v>
      </c>
      <c r="E22" s="42" t="s">
        <v>634</v>
      </c>
      <c r="F22" s="49" t="str">
        <f>IF(E22="A ser especificado pela instalação portuária, caso necessário","-",'Ameaças e Cnsq'!S93)</f>
        <v>-</v>
      </c>
      <c r="G22" s="583"/>
      <c r="H22" s="49" t="str">
        <f t="shared" si="1"/>
        <v>-</v>
      </c>
      <c r="I22" s="50" t="str">
        <f t="shared" si="2"/>
        <v>-</v>
      </c>
      <c r="J22" s="51" t="str">
        <f t="shared" si="3"/>
        <v>-</v>
      </c>
    </row>
    <row r="23" spans="1:10" ht="15" customHeight="1" x14ac:dyDescent="0.25">
      <c r="A23" s="572"/>
      <c r="B23" s="593" t="s">
        <v>616</v>
      </c>
      <c r="C23" s="47">
        <f>IF(E23="A ser especificado pela instalação portuária, caso necessário","-",'Ameaças e Cnsq'!R100)</f>
        <v>1.8333333333333333</v>
      </c>
      <c r="D23" s="47">
        <f t="shared" si="0"/>
        <v>1.9342587533993783</v>
      </c>
      <c r="E23" s="28" t="s">
        <v>627</v>
      </c>
      <c r="F23" s="47">
        <f>IF(E23="A ser especificado pela instalação portuária, caso necessário","-",'Ameaças e Cnsq'!S100)</f>
        <v>1</v>
      </c>
      <c r="G23" s="583"/>
      <c r="H23" s="47">
        <f t="shared" si="1"/>
        <v>1.53125</v>
      </c>
      <c r="I23" s="48">
        <f t="shared" si="2"/>
        <v>2.9618337161427979</v>
      </c>
      <c r="J23" s="41" t="str">
        <f t="shared" si="3"/>
        <v>BAIXO</v>
      </c>
    </row>
    <row r="24" spans="1:10" ht="15" customHeight="1" x14ac:dyDescent="0.25">
      <c r="A24" s="572"/>
      <c r="B24" s="595"/>
      <c r="C24" s="47">
        <f>IF(E24="A ser especificado pela instalação portuária, caso necessário","-",'Ameaças e Cnsq'!R102)</f>
        <v>1.8333333333333333</v>
      </c>
      <c r="D24" s="47">
        <f t="shared" si="0"/>
        <v>1.9342587533993783</v>
      </c>
      <c r="E24" s="28" t="s">
        <v>396</v>
      </c>
      <c r="F24" s="47">
        <f>IF(E24="A ser especificado pela instalação portuária, caso necessário","-",'Ameaças e Cnsq'!S102)</f>
        <v>2</v>
      </c>
      <c r="G24" s="583"/>
      <c r="H24" s="47">
        <f t="shared" si="1"/>
        <v>2.03125</v>
      </c>
      <c r="I24" s="48">
        <f t="shared" si="2"/>
        <v>3.928963092842487</v>
      </c>
      <c r="J24" s="41" t="str">
        <f t="shared" si="3"/>
        <v>MÉDIO</v>
      </c>
    </row>
    <row r="25" spans="1:10" ht="15" customHeight="1" x14ac:dyDescent="0.25">
      <c r="A25" s="572"/>
      <c r="B25" s="595"/>
      <c r="C25" s="47">
        <f>IF(E25="A ser especificado pela instalação portuária, caso necessário","-",'Ameaças e Cnsq'!R104)</f>
        <v>1.8333333333333333</v>
      </c>
      <c r="D25" s="47">
        <f t="shared" si="0"/>
        <v>1.9342587533993783</v>
      </c>
      <c r="E25" s="28" t="s">
        <v>393</v>
      </c>
      <c r="F25" s="47">
        <f>IF(E25="A ser especificado pela instalação portuária, caso necessário","-",'Ameaças e Cnsq'!S104)</f>
        <v>3</v>
      </c>
      <c r="G25" s="583"/>
      <c r="H25" s="47">
        <f t="shared" si="1"/>
        <v>2.53125</v>
      </c>
      <c r="I25" s="48">
        <f t="shared" si="2"/>
        <v>4.8960924695421761</v>
      </c>
      <c r="J25" s="41" t="str">
        <f t="shared" si="3"/>
        <v>MÉDIO</v>
      </c>
    </row>
    <row r="26" spans="1:10" ht="15" customHeight="1" x14ac:dyDescent="0.25">
      <c r="A26" s="572"/>
      <c r="B26" s="594"/>
      <c r="C26" s="47" t="str">
        <f>IF(E26="A ser especificado pela instalação portuária, caso necessário","-",'Ameaças e Cnsq'!R107)</f>
        <v>-</v>
      </c>
      <c r="D26" s="47" t="str">
        <f t="shared" si="0"/>
        <v>-</v>
      </c>
      <c r="E26" s="28" t="s">
        <v>634</v>
      </c>
      <c r="F26" s="47" t="str">
        <f>IF(E26="A ser especificado pela instalação portuária, caso necessário","-",'Ameaças e Cnsq'!S107)</f>
        <v>-</v>
      </c>
      <c r="G26" s="583"/>
      <c r="H26" s="47" t="str">
        <f t="shared" si="1"/>
        <v>-</v>
      </c>
      <c r="I26" s="48" t="str">
        <f t="shared" si="2"/>
        <v>-</v>
      </c>
      <c r="J26" s="41" t="str">
        <f t="shared" si="3"/>
        <v>-</v>
      </c>
    </row>
    <row r="27" spans="1:10" ht="15" customHeight="1" x14ac:dyDescent="0.25">
      <c r="A27" s="572"/>
      <c r="B27" s="564" t="s">
        <v>617</v>
      </c>
      <c r="C27" s="49" t="str">
        <f>IF(E27="A ser especificado pela instalação portuária, caso necessário","-",'Ameaças e Cnsq'!R114)</f>
        <v>-</v>
      </c>
      <c r="D27" s="49">
        <f t="shared" si="0"/>
        <v>2.0351841734654235</v>
      </c>
      <c r="E27" s="44" t="s">
        <v>627</v>
      </c>
      <c r="F27" s="49">
        <f>IF(E27="A ser especificado pela instalação portuária, caso necessário","-",'Ameaças e Cnsq'!S114)</f>
        <v>3</v>
      </c>
      <c r="G27" s="583"/>
      <c r="H27" s="49">
        <f t="shared" si="1"/>
        <v>2.53125</v>
      </c>
      <c r="I27" s="50">
        <f t="shared" si="2"/>
        <v>5.1515599390843532</v>
      </c>
      <c r="J27" s="51" t="str">
        <f t="shared" si="3"/>
        <v>MÉDIO</v>
      </c>
    </row>
    <row r="28" spans="1:10" ht="15" customHeight="1" x14ac:dyDescent="0.25">
      <c r="A28" s="572"/>
      <c r="B28" s="566"/>
      <c r="C28" s="49" t="str">
        <f>IF(E28="A ser especificado pela instalação portuária, caso necessário","-",'Ameaças e Cnsq'!R123)</f>
        <v>-</v>
      </c>
      <c r="D28" s="49" t="str">
        <f t="shared" si="0"/>
        <v>-</v>
      </c>
      <c r="E28" s="44" t="s">
        <v>634</v>
      </c>
      <c r="F28" s="49" t="str">
        <f>IF(E28="A ser especificado pela instalação portuária, caso necessário","-",'Ameaças e Cnsq'!S123)</f>
        <v>-</v>
      </c>
      <c r="G28" s="583"/>
      <c r="H28" s="49" t="str">
        <f t="shared" si="1"/>
        <v>-</v>
      </c>
      <c r="I28" s="50" t="str">
        <f t="shared" si="2"/>
        <v>-</v>
      </c>
      <c r="J28" s="51" t="str">
        <f t="shared" si="3"/>
        <v>-</v>
      </c>
    </row>
    <row r="29" spans="1:10" ht="15" customHeight="1" x14ac:dyDescent="0.25">
      <c r="A29" s="572"/>
      <c r="B29" s="580" t="s">
        <v>618</v>
      </c>
      <c r="C29" s="47">
        <f>IF(E29="A ser especificado pela instalação portuária, caso necessário","-",'Ameaças e Cnsq'!R131)</f>
        <v>1.8333333333333333</v>
      </c>
      <c r="D29" s="47">
        <f t="shared" si="0"/>
        <v>1.9342587533993783</v>
      </c>
      <c r="E29" s="29" t="s">
        <v>427</v>
      </c>
      <c r="F29" s="47">
        <f>IF(E29="A ser especificado pela instalação portuária, caso necessário","-",'Ameaças e Cnsq'!S131)</f>
        <v>1</v>
      </c>
      <c r="G29" s="583"/>
      <c r="H29" s="47">
        <f t="shared" si="1"/>
        <v>1.53125</v>
      </c>
      <c r="I29" s="48">
        <f t="shared" si="2"/>
        <v>2.9618337161427979</v>
      </c>
      <c r="J29" s="41" t="str">
        <f t="shared" si="3"/>
        <v>BAIXO</v>
      </c>
    </row>
    <row r="30" spans="1:10" ht="15" customHeight="1" x14ac:dyDescent="0.25">
      <c r="A30" s="572"/>
      <c r="B30" s="592"/>
      <c r="C30" s="47" t="str">
        <f>IF(E30="A ser especificado pela instalação portuária, caso necessário","-",'Ameaças e Cnsq'!R134)</f>
        <v>-</v>
      </c>
      <c r="D30" s="47" t="str">
        <f t="shared" si="0"/>
        <v>-</v>
      </c>
      <c r="E30" s="29" t="s">
        <v>634</v>
      </c>
      <c r="F30" s="47" t="str">
        <f>IF(E30="A ser especificado pela instalação portuária, caso necessário","-",'Ameaças e Cnsq'!S134)</f>
        <v>-</v>
      </c>
      <c r="G30" s="583"/>
      <c r="H30" s="47" t="str">
        <f t="shared" si="1"/>
        <v>-</v>
      </c>
      <c r="I30" s="48" t="str">
        <f t="shared" si="2"/>
        <v>-</v>
      </c>
      <c r="J30" s="41" t="str">
        <f t="shared" si="3"/>
        <v>-</v>
      </c>
    </row>
    <row r="31" spans="1:10" ht="15" customHeight="1" x14ac:dyDescent="0.25">
      <c r="A31" s="572"/>
      <c r="B31" s="564" t="s">
        <v>619</v>
      </c>
      <c r="C31" s="49">
        <f>IF(E31="A ser especificado pela instalação portuária, caso necessário","-",'Ameaças e Cnsq'!R141)</f>
        <v>2</v>
      </c>
      <c r="D31" s="49">
        <f t="shared" si="0"/>
        <v>2.0175920867327117</v>
      </c>
      <c r="E31" s="44" t="s">
        <v>627</v>
      </c>
      <c r="F31" s="49">
        <f>IF(E31="A ser especificado pela instalação portuária, caso necessário","-",'Ameaças e Cnsq'!S141)</f>
        <v>3</v>
      </c>
      <c r="G31" s="583"/>
      <c r="H31" s="49">
        <f t="shared" si="1"/>
        <v>2.53125</v>
      </c>
      <c r="I31" s="50">
        <f t="shared" si="2"/>
        <v>5.1070299695421761</v>
      </c>
      <c r="J31" s="51" t="str">
        <f t="shared" si="3"/>
        <v>MÉDIO</v>
      </c>
    </row>
    <row r="32" spans="1:10" ht="15" customHeight="1" x14ac:dyDescent="0.25">
      <c r="A32" s="572"/>
      <c r="B32" s="565"/>
      <c r="C32" s="49">
        <f>IF(E32="A ser especificado pela instalação portuária, caso necessário","-",'Ameaças e Cnsq'!R144)</f>
        <v>1.9166666666666667</v>
      </c>
      <c r="D32" s="49">
        <f t="shared" si="0"/>
        <v>1.9759254200660452</v>
      </c>
      <c r="E32" s="44" t="s">
        <v>349</v>
      </c>
      <c r="F32" s="49">
        <f>IF(E32="A ser especificado pela instalação portuária, caso necessário","-",'Ameaças e Cnsq'!S144)</f>
        <v>3</v>
      </c>
      <c r="G32" s="583"/>
      <c r="H32" s="49">
        <f t="shared" si="1"/>
        <v>2.53125</v>
      </c>
      <c r="I32" s="50">
        <f t="shared" si="2"/>
        <v>5.001561219542177</v>
      </c>
      <c r="J32" s="51" t="str">
        <f t="shared" si="3"/>
        <v>MÉDIO</v>
      </c>
    </row>
    <row r="33" spans="1:10" ht="15" customHeight="1" x14ac:dyDescent="0.25">
      <c r="A33" s="572"/>
      <c r="B33" s="565"/>
      <c r="C33" s="49">
        <f>IF(E33="A ser especificado pela instalação portuária, caso necessário","-",'Ameaças e Cnsq'!R147)</f>
        <v>2</v>
      </c>
      <c r="D33" s="49">
        <f t="shared" si="0"/>
        <v>2.0175920867327117</v>
      </c>
      <c r="E33" s="44" t="s">
        <v>368</v>
      </c>
      <c r="F33" s="49">
        <f>IF(E33="A ser especificado pela instalação portuária, caso necessário","-",'Ameaças e Cnsq'!S147)</f>
        <v>3</v>
      </c>
      <c r="G33" s="583"/>
      <c r="H33" s="49">
        <f t="shared" si="1"/>
        <v>2.53125</v>
      </c>
      <c r="I33" s="50">
        <f t="shared" si="2"/>
        <v>5.1070299695421761</v>
      </c>
      <c r="J33" s="51" t="str">
        <f t="shared" si="3"/>
        <v>MÉDIO</v>
      </c>
    </row>
    <row r="34" spans="1:10" ht="15" customHeight="1" x14ac:dyDescent="0.25">
      <c r="A34" s="572"/>
      <c r="B34" s="566"/>
      <c r="C34" s="49" t="str">
        <f>IF(E34="A ser especificado pela instalação portuária, caso necessário","-",'Ameaças e Cnsq'!R149)</f>
        <v>-</v>
      </c>
      <c r="D34" s="49" t="str">
        <f t="shared" si="0"/>
        <v>-</v>
      </c>
      <c r="E34" s="44" t="s">
        <v>634</v>
      </c>
      <c r="F34" s="49" t="str">
        <f>IF(E34="A ser especificado pela instalação portuária, caso necessário","-",'Ameaças e Cnsq'!S149)</f>
        <v>-</v>
      </c>
      <c r="G34" s="583"/>
      <c r="H34" s="49" t="str">
        <f t="shared" si="1"/>
        <v>-</v>
      </c>
      <c r="I34" s="50" t="str">
        <f t="shared" si="2"/>
        <v>-</v>
      </c>
      <c r="J34" s="51" t="str">
        <f t="shared" si="3"/>
        <v>-</v>
      </c>
    </row>
    <row r="35" spans="1:10" ht="15" customHeight="1" x14ac:dyDescent="0.25">
      <c r="A35" s="572"/>
      <c r="B35" s="580" t="s">
        <v>620</v>
      </c>
      <c r="C35" s="47">
        <f>IF(E35="A ser especificado pela instalação portuária, caso necessário","-",'Ameaças e Cnsq'!R158)</f>
        <v>2</v>
      </c>
      <c r="D35" s="47">
        <f t="shared" si="0"/>
        <v>2.0175920867327117</v>
      </c>
      <c r="E35" s="29" t="s">
        <v>648</v>
      </c>
      <c r="F35" s="47">
        <f>IF(E35="A ser especificado pela instalação portuária, caso necessário","-",'Ameaças e Cnsq'!S158)</f>
        <v>2</v>
      </c>
      <c r="G35" s="583"/>
      <c r="H35" s="47">
        <f t="shared" si="1"/>
        <v>2.03125</v>
      </c>
      <c r="I35" s="48">
        <f t="shared" si="2"/>
        <v>4.0982339261758209</v>
      </c>
      <c r="J35" s="41" t="str">
        <f t="shared" si="3"/>
        <v>MÉDIO</v>
      </c>
    </row>
    <row r="36" spans="1:10" ht="15" customHeight="1" x14ac:dyDescent="0.25">
      <c r="A36" s="572"/>
      <c r="B36" s="592"/>
      <c r="C36" s="47" t="str">
        <f>IF(E36="A ser especificado pela instalação portuária, caso necessário","-",'Ameaças e Cnsq'!R165)</f>
        <v>-</v>
      </c>
      <c r="D36" s="47" t="str">
        <f t="shared" si="0"/>
        <v>-</v>
      </c>
      <c r="E36" s="29" t="s">
        <v>634</v>
      </c>
      <c r="F36" s="47" t="str">
        <f>IF(E36="A ser especificado pela instalação portuária, caso necessário","-",'Ameaças e Cnsq'!S165)</f>
        <v>-</v>
      </c>
      <c r="G36" s="583"/>
      <c r="H36" s="47" t="str">
        <f t="shared" si="1"/>
        <v>-</v>
      </c>
      <c r="I36" s="48" t="str">
        <f t="shared" si="2"/>
        <v>-</v>
      </c>
      <c r="J36" s="41" t="str">
        <f t="shared" si="3"/>
        <v>-</v>
      </c>
    </row>
    <row r="37" spans="1:10" ht="15" customHeight="1" x14ac:dyDescent="0.25">
      <c r="A37" s="572"/>
      <c r="B37" s="43" t="s">
        <v>621</v>
      </c>
      <c r="C37" s="49" t="str">
        <f>IF(E37="A ser especificado pela instalação portuária, caso necessário","-",'Ameaças e Cnsq'!R173)</f>
        <v>-</v>
      </c>
      <c r="D37" s="49" t="str">
        <f t="shared" si="0"/>
        <v>-</v>
      </c>
      <c r="E37" s="44" t="s">
        <v>634</v>
      </c>
      <c r="F37" s="49" t="str">
        <f>IF(E37="A ser especificado pela instalação portuária, caso necessário","-",'Ameaças e Cnsq'!S173)</f>
        <v>-</v>
      </c>
      <c r="G37" s="583"/>
      <c r="H37" s="49" t="str">
        <f t="shared" si="1"/>
        <v>-</v>
      </c>
      <c r="I37" s="50" t="str">
        <f t="shared" si="2"/>
        <v>-</v>
      </c>
      <c r="J37" s="51" t="str">
        <f t="shared" si="3"/>
        <v>-</v>
      </c>
    </row>
    <row r="38" spans="1:10" ht="15" customHeight="1" x14ac:dyDescent="0.25">
      <c r="A38" s="572"/>
      <c r="B38" s="38" t="s">
        <v>622</v>
      </c>
      <c r="C38" s="47" t="str">
        <f>IF(E38="A ser especificado pela instalação portuária, caso necessário","-",'Ameaças e Cnsq'!R181)</f>
        <v>-</v>
      </c>
      <c r="D38" s="47" t="str">
        <f t="shared" si="0"/>
        <v>-</v>
      </c>
      <c r="E38" s="29" t="s">
        <v>634</v>
      </c>
      <c r="F38" s="47" t="str">
        <f>IF(E38="A ser especificado pela instalação portuária, caso necessário","-",'Ameaças e Cnsq'!S181)</f>
        <v>-</v>
      </c>
      <c r="G38" s="583"/>
      <c r="H38" s="47" t="str">
        <f t="shared" si="1"/>
        <v>-</v>
      </c>
      <c r="I38" s="48" t="str">
        <f t="shared" si="2"/>
        <v>-</v>
      </c>
      <c r="J38" s="41" t="str">
        <f t="shared" si="3"/>
        <v>-</v>
      </c>
    </row>
    <row r="39" spans="1:10" ht="15" customHeight="1" x14ac:dyDescent="0.25">
      <c r="A39" s="573"/>
      <c r="B39" s="44" t="s">
        <v>634</v>
      </c>
      <c r="C39" s="49" t="str">
        <f>IF(E39="A ser especificado pela instalação portuária, caso necessário","-",'Ameaças e Cnsq'!R188)</f>
        <v>-</v>
      </c>
      <c r="D39" s="49" t="str">
        <f t="shared" si="0"/>
        <v>-</v>
      </c>
      <c r="E39" s="44" t="s">
        <v>634</v>
      </c>
      <c r="F39" s="49" t="str">
        <f>IF(E39="A ser especificado pela instalação portuária, caso necessário","-",'Ameaças e Cnsq'!S188)</f>
        <v>-</v>
      </c>
      <c r="G39" s="584"/>
      <c r="H39" s="49" t="str">
        <f t="shared" si="1"/>
        <v>-</v>
      </c>
      <c r="I39" s="50" t="str">
        <f t="shared" si="2"/>
        <v>-</v>
      </c>
      <c r="J39" s="51" t="str">
        <f t="shared" si="3"/>
        <v>-</v>
      </c>
    </row>
  </sheetData>
  <sheetProtection sheet="1" objects="1" scenarios="1"/>
  <mergeCells count="17">
    <mergeCell ref="B29:B30"/>
    <mergeCell ref="B31:B34"/>
    <mergeCell ref="A1:J1"/>
    <mergeCell ref="A2:D2"/>
    <mergeCell ref="E2:H2"/>
    <mergeCell ref="I2:J2"/>
    <mergeCell ref="A4:A39"/>
    <mergeCell ref="B4:B6"/>
    <mergeCell ref="G4:G39"/>
    <mergeCell ref="B7:B8"/>
    <mergeCell ref="B9:B12"/>
    <mergeCell ref="B13:B16"/>
    <mergeCell ref="B35:B36"/>
    <mergeCell ref="B17:B18"/>
    <mergeCell ref="B19:B22"/>
    <mergeCell ref="B23:B26"/>
    <mergeCell ref="B27:B28"/>
  </mergeCells>
  <conditionalFormatting sqref="J4:J39">
    <cfRule type="cellIs" dxfId="44" priority="1" operator="equal">
      <formula>"MUITO BAIXO"</formula>
    </cfRule>
    <cfRule type="cellIs" dxfId="43" priority="2" operator="equal">
      <formula>"BAIXO"</formula>
    </cfRule>
    <cfRule type="cellIs" dxfId="42" priority="3" operator="equal">
      <formula>"MÉDIO"</formula>
    </cfRule>
    <cfRule type="cellIs" dxfId="41" priority="4" operator="equal">
      <formula>"ALTO"</formula>
    </cfRule>
    <cfRule type="cellIs" dxfId="40" priority="5" operator="equal">
      <formula>"MUITO ALTO"</formula>
    </cfRule>
  </conditionalFormatting>
  <hyperlinks>
    <hyperlink ref="A1:J1" location="Ativos!A1" display="ATIVO 8 - Abastecimento de água" xr:uid="{11FADCF0-3C00-4730-B3C8-374094ED7CAE}"/>
  </hyperlinks>
  <pageMargins left="0.511811024" right="0.511811024" top="0.78740157499999996" bottom="0.78740157499999996" header="0.31496062000000002" footer="0.3149606200000000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40"/>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67" t="s">
        <v>551</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ht="15" customHeight="1" x14ac:dyDescent="0.25">
      <c r="A4" s="571">
        <f>AVERAGE('Consolid Vuln'!C13,'Consolid Vuln'!C20,'Consolid Vuln'!C26,'Consolid Vuln'!C28)</f>
        <v>1.8171345811051693</v>
      </c>
      <c r="B4" s="593" t="s">
        <v>612</v>
      </c>
      <c r="C4" s="47">
        <f>IF(E4="A ser especificado pela instalação portuária, caso necessário","-",'Ameaças e Cnsq'!R16)</f>
        <v>2.3333333333333335</v>
      </c>
      <c r="D4" s="47">
        <f>IF(E4="A ser especificado pela instalação portuária, caso necessário","-",AVERAGE($A$4,C4))</f>
        <v>2.0752339572192513</v>
      </c>
      <c r="E4" s="28" t="s">
        <v>396</v>
      </c>
      <c r="F4" s="47">
        <f>IF(E4="A ser especificado pela instalação portuária, caso necessário","-",'Ameaças e Cnsq'!S16)</f>
        <v>1</v>
      </c>
      <c r="G4" s="582">
        <f>Ativos!R111</f>
        <v>2</v>
      </c>
      <c r="H4" s="47">
        <f>IF(E4="A ser especificado pela instalação portuária, caso necessário","-",AVERAGE($G$4,F4))</f>
        <v>1.5</v>
      </c>
      <c r="I4" s="48">
        <f>IF(E4="A ser especificado pela instalação portuária, caso necessário","-",D4*H4)</f>
        <v>3.112850935828877</v>
      </c>
      <c r="J4" s="41" t="str">
        <f>IF(E4="A ser especificado pela instalação portuária, caso necessário","-",(IF(AND(I4&gt;=0.75,I4&lt;2.5),"MUITO BAIXO",IF(AND(I4&gt;=2.5,I4&lt;3.6),"BAIXO",IF(AND(I4&gt;=3.6,I4&lt;5.5),"MÉDIO",IF(AND(I4&gt;=5.5,I4&lt;7),"ALTO",IF(AND(I4&gt;=7,I4&lt;=9),"MUITO ALTO")))))))</f>
        <v>BAIXO</v>
      </c>
    </row>
    <row r="5" spans="1:10" ht="15" customHeight="1" x14ac:dyDescent="0.25">
      <c r="A5" s="572"/>
      <c r="B5" s="595"/>
      <c r="C5" s="47">
        <f>IF(E5="A ser especificado pela instalação portuária, caso necessário","-",'Ameaças e Cnsq'!R18)</f>
        <v>2.3333333333333335</v>
      </c>
      <c r="D5" s="47">
        <f t="shared" ref="D5:D40" si="0">IF(E5="A ser especificado pela instalação portuária, caso necessário","-",AVERAGE($A$4,C5))</f>
        <v>2.0752339572192513</v>
      </c>
      <c r="E5" s="28" t="s">
        <v>393</v>
      </c>
      <c r="F5" s="47">
        <f>IF(E5="A ser especificado pela instalação portuária, caso necessário","-",'Ameaças e Cnsq'!S18)</f>
        <v>2</v>
      </c>
      <c r="G5" s="583"/>
      <c r="H5" s="47">
        <f t="shared" ref="H5:H40" si="1">IF(E5="A ser especificado pela instalação portuária, caso necessário","-",AVERAGE($G$4,F5))</f>
        <v>2</v>
      </c>
      <c r="I5" s="48">
        <f t="shared" ref="I5:I40" si="2">IF(E5="A ser especificado pela instalação portuária, caso necessário","-",D5*H5)</f>
        <v>4.1504679144385026</v>
      </c>
      <c r="J5" s="41" t="str">
        <f t="shared" ref="J5:J40" si="3">IF(E5="A ser especificado pela instalação portuária, caso necessário","-",(IF(AND(I5&gt;=0.75,I5&lt;2.5),"MUITO BAIXO",IF(AND(I5&gt;=2.5,I5&lt;3.6),"BAIXO",IF(AND(I5&gt;=3.6,I5&lt;5.5),"MÉDIO",IF(AND(I5&gt;=5.5,I5&lt;7),"ALTO",IF(AND(I5&gt;=7,I5&lt;=9),"MUITO ALTO")))))))</f>
        <v>MÉDIO</v>
      </c>
    </row>
    <row r="6" spans="1:10" ht="15" customHeight="1" x14ac:dyDescent="0.25">
      <c r="A6" s="572"/>
      <c r="B6" s="594"/>
      <c r="C6" s="47" t="str">
        <f>IF(E6="A ser especificado pela instalação portuária, caso necessário","-",'Ameaças e Cnsq'!R22)</f>
        <v>-</v>
      </c>
      <c r="D6" s="47" t="str">
        <f t="shared" si="0"/>
        <v>-</v>
      </c>
      <c r="E6" s="28" t="s">
        <v>634</v>
      </c>
      <c r="F6" s="47" t="str">
        <f>IF(E6="A ser especificado pela instalação portuária, caso necessário","-",'Ameaças e Cnsq'!S22)</f>
        <v>-</v>
      </c>
      <c r="G6" s="583"/>
      <c r="H6" s="47" t="str">
        <f t="shared" si="1"/>
        <v>-</v>
      </c>
      <c r="I6" s="48" t="str">
        <f t="shared" si="2"/>
        <v>-</v>
      </c>
      <c r="J6" s="41" t="str">
        <f t="shared" si="3"/>
        <v>-</v>
      </c>
    </row>
    <row r="7" spans="1:10" ht="15" customHeight="1" x14ac:dyDescent="0.25">
      <c r="A7" s="572"/>
      <c r="B7" s="588" t="s">
        <v>641</v>
      </c>
      <c r="C7" s="49">
        <f>IF(E7="A ser especificado pela instalação portuária, caso necessário","-",'Ameaças e Cnsq'!R30)</f>
        <v>1.6666666666666667</v>
      </c>
      <c r="D7" s="49">
        <f t="shared" si="0"/>
        <v>1.741900623885918</v>
      </c>
      <c r="E7" s="42" t="s">
        <v>396</v>
      </c>
      <c r="F7" s="49">
        <f>IF(E7="A ser especificado pela instalação portuária, caso necessário","-",'Ameaças e Cnsq'!S30)</f>
        <v>1</v>
      </c>
      <c r="G7" s="583"/>
      <c r="H7" s="49">
        <f t="shared" si="1"/>
        <v>1.5</v>
      </c>
      <c r="I7" s="50">
        <f t="shared" si="2"/>
        <v>2.612850935828877</v>
      </c>
      <c r="J7" s="51" t="str">
        <f t="shared" si="3"/>
        <v>BAIXO</v>
      </c>
    </row>
    <row r="8" spans="1:10" ht="15" customHeight="1" x14ac:dyDescent="0.25">
      <c r="A8" s="572"/>
      <c r="B8" s="589"/>
      <c r="C8" s="49">
        <f>IF(E8="A ser especificado pela instalação portuária, caso necessário","-",'Ameaças e Cnsq'!R32)</f>
        <v>1.6666666666666667</v>
      </c>
      <c r="D8" s="49">
        <f t="shared" si="0"/>
        <v>1.741900623885918</v>
      </c>
      <c r="E8" s="42" t="s">
        <v>393</v>
      </c>
      <c r="F8" s="49">
        <f>IF(E8="A ser especificado pela instalação portuária, caso necessário","-",'Ameaças e Cnsq'!S32)</f>
        <v>2</v>
      </c>
      <c r="G8" s="583"/>
      <c r="H8" s="49">
        <f t="shared" si="1"/>
        <v>2</v>
      </c>
      <c r="I8" s="50">
        <f t="shared" si="2"/>
        <v>3.4838012477718361</v>
      </c>
      <c r="J8" s="51" t="str">
        <f t="shared" si="3"/>
        <v>BAIXO</v>
      </c>
    </row>
    <row r="9" spans="1:10" ht="15" customHeight="1" x14ac:dyDescent="0.25">
      <c r="A9" s="572"/>
      <c r="B9" s="589"/>
      <c r="C9" s="49">
        <f>IF(E9="A ser especificado pela instalação portuária, caso necessário","-",'Ameaças e Cnsq'!R35)</f>
        <v>1.6666666666666667</v>
      </c>
      <c r="D9" s="49">
        <f t="shared" si="0"/>
        <v>1.741900623885918</v>
      </c>
      <c r="E9" s="42" t="s">
        <v>411</v>
      </c>
      <c r="F9" s="49">
        <f>IF(E9="A ser especificado pela instalação portuária, caso necessário","-",'Ameaças e Cnsq'!S35)</f>
        <v>2</v>
      </c>
      <c r="G9" s="583"/>
      <c r="H9" s="49">
        <f t="shared" si="1"/>
        <v>2</v>
      </c>
      <c r="I9" s="50">
        <f t="shared" si="2"/>
        <v>3.4838012477718361</v>
      </c>
      <c r="J9" s="51" t="str">
        <f t="shared" si="3"/>
        <v>BAIXO</v>
      </c>
    </row>
    <row r="10" spans="1:10" ht="15" customHeight="1" x14ac:dyDescent="0.25">
      <c r="A10" s="572"/>
      <c r="B10" s="591"/>
      <c r="C10" s="49" t="str">
        <f>IF(E10="A ser especificado pela instalação portuária, caso necessário","-",'Ameaças e Cnsq'!R36)</f>
        <v>-</v>
      </c>
      <c r="D10" s="49" t="str">
        <f t="shared" si="0"/>
        <v>-</v>
      </c>
      <c r="E10" s="42" t="s">
        <v>634</v>
      </c>
      <c r="F10" s="49" t="str">
        <f>IF(E10="A ser especificado pela instalação portuária, caso necessário","-",'Ameaças e Cnsq'!S36)</f>
        <v>-</v>
      </c>
      <c r="G10" s="583"/>
      <c r="H10" s="49" t="str">
        <f t="shared" si="1"/>
        <v>-</v>
      </c>
      <c r="I10" s="50" t="str">
        <f t="shared" si="2"/>
        <v>-</v>
      </c>
      <c r="J10" s="51" t="str">
        <f t="shared" si="3"/>
        <v>-</v>
      </c>
    </row>
    <row r="11" spans="1:10" ht="15" customHeight="1" x14ac:dyDescent="0.25">
      <c r="A11" s="572"/>
      <c r="B11" s="593" t="s">
        <v>613</v>
      </c>
      <c r="C11" s="47">
        <f>IF(E11="A ser especificado pela instalação portuária, caso necessário","-",'Ameaças e Cnsq'!R45)</f>
        <v>1.8333333333333333</v>
      </c>
      <c r="D11" s="47">
        <f t="shared" si="0"/>
        <v>1.8252339572192513</v>
      </c>
      <c r="E11" s="28" t="s">
        <v>396</v>
      </c>
      <c r="F11" s="47">
        <f>IF(E11="A ser especificado pela instalação portuária, caso necessário","-",'Ameaças e Cnsq'!S45)</f>
        <v>1</v>
      </c>
      <c r="G11" s="583"/>
      <c r="H11" s="47">
        <f t="shared" si="1"/>
        <v>1.5</v>
      </c>
      <c r="I11" s="48">
        <f t="shared" si="2"/>
        <v>2.737850935828877</v>
      </c>
      <c r="J11" s="41" t="str">
        <f t="shared" si="3"/>
        <v>BAIXO</v>
      </c>
    </row>
    <row r="12" spans="1:10" ht="15" customHeight="1" x14ac:dyDescent="0.25">
      <c r="A12" s="572"/>
      <c r="B12" s="595"/>
      <c r="C12" s="47">
        <f>IF(E12="A ser especificado pela instalação portuária, caso necessário","-",'Ameaças e Cnsq'!R47)</f>
        <v>1.8333333333333333</v>
      </c>
      <c r="D12" s="47">
        <f t="shared" si="0"/>
        <v>1.8252339572192513</v>
      </c>
      <c r="E12" s="28" t="s">
        <v>393</v>
      </c>
      <c r="F12" s="47">
        <f>IF(E12="A ser especificado pela instalação portuária, caso necessário","-",'Ameaças e Cnsq'!S47)</f>
        <v>2</v>
      </c>
      <c r="G12" s="583"/>
      <c r="H12" s="47">
        <f t="shared" si="1"/>
        <v>2</v>
      </c>
      <c r="I12" s="48">
        <f t="shared" si="2"/>
        <v>3.6504679144385026</v>
      </c>
      <c r="J12" s="41" t="str">
        <f t="shared" si="3"/>
        <v>MÉDIO</v>
      </c>
    </row>
    <row r="13" spans="1:10" ht="15" customHeight="1" x14ac:dyDescent="0.25">
      <c r="A13" s="572"/>
      <c r="B13" s="594"/>
      <c r="C13" s="47" t="str">
        <f>IF(E13="A ser especificado pela instalação portuária, caso necessário","-",'Ameaças e Cnsq'!R51)</f>
        <v>-</v>
      </c>
      <c r="D13" s="47" t="str">
        <f t="shared" si="0"/>
        <v>-</v>
      </c>
      <c r="E13" s="28" t="s">
        <v>634</v>
      </c>
      <c r="F13" s="47" t="str">
        <f>IF(E13="A ser especificado pela instalação portuária, caso necessário","-",'Ameaças e Cnsq'!S51)</f>
        <v>-</v>
      </c>
      <c r="G13" s="583"/>
      <c r="H13" s="47" t="str">
        <f t="shared" si="1"/>
        <v>-</v>
      </c>
      <c r="I13" s="48" t="str">
        <f t="shared" si="2"/>
        <v>-</v>
      </c>
      <c r="J13" s="41" t="str">
        <f t="shared" si="3"/>
        <v>-</v>
      </c>
    </row>
    <row r="14" spans="1:10" ht="15" customHeight="1" x14ac:dyDescent="0.25">
      <c r="A14" s="572"/>
      <c r="B14" s="588" t="s">
        <v>614</v>
      </c>
      <c r="C14" s="49">
        <f>IF(E14="A ser especificado pela instalação portuária, caso necessário","-",'Ameaças e Cnsq'!R60)</f>
        <v>1.8333333333333333</v>
      </c>
      <c r="D14" s="49">
        <f t="shared" si="0"/>
        <v>1.8252339572192513</v>
      </c>
      <c r="E14" s="42" t="s">
        <v>396</v>
      </c>
      <c r="F14" s="49">
        <f>IF(E14="A ser especificado pela instalação portuária, caso necessário","-",'Ameaças e Cnsq'!S60)</f>
        <v>3</v>
      </c>
      <c r="G14" s="583"/>
      <c r="H14" s="49">
        <f t="shared" si="1"/>
        <v>2.5</v>
      </c>
      <c r="I14" s="50">
        <f t="shared" si="2"/>
        <v>4.5630848930481278</v>
      </c>
      <c r="J14" s="51" t="str">
        <f t="shared" si="3"/>
        <v>MÉDIO</v>
      </c>
    </row>
    <row r="15" spans="1:10" ht="15" customHeight="1" x14ac:dyDescent="0.25">
      <c r="A15" s="572"/>
      <c r="B15" s="589"/>
      <c r="C15" s="49">
        <f>IF(E15="A ser especificado pela instalação portuária, caso necessário","-",'Ameaças e Cnsq'!R62)</f>
        <v>1.8333333333333333</v>
      </c>
      <c r="D15" s="49">
        <f t="shared" si="0"/>
        <v>1.8252339572192513</v>
      </c>
      <c r="E15" s="42" t="s">
        <v>393</v>
      </c>
      <c r="F15" s="49">
        <f>IF(E15="A ser especificado pela instalação portuária, caso necessário","-",'Ameaças e Cnsq'!S62)</f>
        <v>1</v>
      </c>
      <c r="G15" s="583"/>
      <c r="H15" s="49">
        <f t="shared" si="1"/>
        <v>1.5</v>
      </c>
      <c r="I15" s="50">
        <f t="shared" si="2"/>
        <v>2.737850935828877</v>
      </c>
      <c r="J15" s="51" t="str">
        <f t="shared" si="3"/>
        <v>BAIXO</v>
      </c>
    </row>
    <row r="16" spans="1:10" ht="15" customHeight="1" x14ac:dyDescent="0.25">
      <c r="A16" s="572"/>
      <c r="B16" s="591"/>
      <c r="C16" s="49" t="str">
        <f>IF(E16="A ser especificado pela instalação portuária, caso necessário","-",'Ameaças e Cnsq'!R65)</f>
        <v>-</v>
      </c>
      <c r="D16" s="49" t="str">
        <f t="shared" si="0"/>
        <v>-</v>
      </c>
      <c r="E16" s="42" t="s">
        <v>634</v>
      </c>
      <c r="F16" s="49" t="str">
        <f>IF(E16="A ser especificado pela instalação portuária, caso necessário","-",'Ameaças e Cnsq'!S65)</f>
        <v>-</v>
      </c>
      <c r="G16" s="583"/>
      <c r="H16" s="49" t="str">
        <f t="shared" si="1"/>
        <v>-</v>
      </c>
      <c r="I16" s="50" t="str">
        <f t="shared" si="2"/>
        <v>-</v>
      </c>
      <c r="J16" s="51" t="str">
        <f t="shared" si="3"/>
        <v>-</v>
      </c>
    </row>
    <row r="17" spans="1:10" ht="15" customHeight="1" x14ac:dyDescent="0.25">
      <c r="A17" s="572"/>
      <c r="B17" s="593" t="s">
        <v>642</v>
      </c>
      <c r="C17" s="47">
        <f>IF(E17="A ser especificado pela instalação portuária, caso necessário","-",'Ameaças e Cnsq'!R73)</f>
        <v>1.8333333333333333</v>
      </c>
      <c r="D17" s="47">
        <f t="shared" si="0"/>
        <v>1.8252339572192513</v>
      </c>
      <c r="E17" s="28" t="s">
        <v>396</v>
      </c>
      <c r="F17" s="47">
        <f>IF(E17="A ser especificado pela instalação portuária, caso necessário","-",'Ameaças e Cnsq'!S73)</f>
        <v>3</v>
      </c>
      <c r="G17" s="583"/>
      <c r="H17" s="47">
        <f t="shared" si="1"/>
        <v>2.5</v>
      </c>
      <c r="I17" s="48">
        <f t="shared" si="2"/>
        <v>4.5630848930481278</v>
      </c>
      <c r="J17" s="41" t="str">
        <f t="shared" si="3"/>
        <v>MÉDIO</v>
      </c>
    </row>
    <row r="18" spans="1:10" ht="15" customHeight="1" x14ac:dyDescent="0.25">
      <c r="A18" s="572"/>
      <c r="B18" s="595"/>
      <c r="C18" s="47">
        <f>IF(E18="A ser especificado pela instalação portuária, caso necessário","-",'Ameaças e Cnsq'!R74)</f>
        <v>1.8333333333333333</v>
      </c>
      <c r="D18" s="47">
        <f t="shared" si="0"/>
        <v>1.8252339572192513</v>
      </c>
      <c r="E18" s="28" t="s">
        <v>393</v>
      </c>
      <c r="F18" s="47">
        <f>IF(E18="A ser especificado pela instalação portuária, caso necessário","-",'Ameaças e Cnsq'!S74)</f>
        <v>2</v>
      </c>
      <c r="G18" s="583"/>
      <c r="H18" s="47">
        <f t="shared" si="1"/>
        <v>2</v>
      </c>
      <c r="I18" s="48">
        <f t="shared" si="2"/>
        <v>3.6504679144385026</v>
      </c>
      <c r="J18" s="41" t="str">
        <f t="shared" si="3"/>
        <v>MÉDIO</v>
      </c>
    </row>
    <row r="19" spans="1:10" ht="15" customHeight="1" x14ac:dyDescent="0.25">
      <c r="A19" s="572"/>
      <c r="B19" s="595"/>
      <c r="C19" s="47">
        <f>IF(E19="A ser especificado pela instalação portuária, caso necessário","-",'Ameaças e Cnsq'!R77)</f>
        <v>1.8333333333333333</v>
      </c>
      <c r="D19" s="47">
        <f t="shared" si="0"/>
        <v>1.8252339572192513</v>
      </c>
      <c r="E19" s="28" t="s">
        <v>411</v>
      </c>
      <c r="F19" s="47">
        <f>IF(E19="A ser especificado pela instalação portuária, caso necessário","-",'Ameaças e Cnsq'!S77)</f>
        <v>2</v>
      </c>
      <c r="G19" s="583"/>
      <c r="H19" s="47">
        <f t="shared" si="1"/>
        <v>2</v>
      </c>
      <c r="I19" s="48">
        <f t="shared" si="2"/>
        <v>3.6504679144385026</v>
      </c>
      <c r="J19" s="41" t="str">
        <f t="shared" si="3"/>
        <v>MÉDIO</v>
      </c>
    </row>
    <row r="20" spans="1:10" ht="15" customHeight="1" x14ac:dyDescent="0.25">
      <c r="A20" s="572"/>
      <c r="B20" s="594"/>
      <c r="C20" s="47" t="str">
        <f>IF(E20="A ser especificado pela instalação portuária, caso necessário","-",'Ameaças e Cnsq'!R78)</f>
        <v>-</v>
      </c>
      <c r="D20" s="47" t="str">
        <f t="shared" si="0"/>
        <v>-</v>
      </c>
      <c r="E20" s="28" t="s">
        <v>634</v>
      </c>
      <c r="F20" s="47" t="str">
        <f>IF(E20="A ser especificado pela instalação portuária, caso necessário","-",'Ameaças e Cnsq'!S78)</f>
        <v>-</v>
      </c>
      <c r="G20" s="583"/>
      <c r="H20" s="47" t="str">
        <f t="shared" si="1"/>
        <v>-</v>
      </c>
      <c r="I20" s="48" t="str">
        <f t="shared" si="2"/>
        <v>-</v>
      </c>
      <c r="J20" s="41" t="str">
        <f t="shared" si="3"/>
        <v>-</v>
      </c>
    </row>
    <row r="21" spans="1:10" ht="15" customHeight="1" x14ac:dyDescent="0.25">
      <c r="A21" s="572"/>
      <c r="B21" s="588" t="s">
        <v>615</v>
      </c>
      <c r="C21" s="49">
        <f>IF(E21="A ser especificado pela instalação portuária, caso necessário","-",'Ameaças e Cnsq'!R87)</f>
        <v>1.8333333333333333</v>
      </c>
      <c r="D21" s="49">
        <f t="shared" si="0"/>
        <v>1.8252339572192513</v>
      </c>
      <c r="E21" s="42" t="s">
        <v>396</v>
      </c>
      <c r="F21" s="49">
        <f>IF(E21="A ser especificado pela instalação portuária, caso necessário","-",'Ameaças e Cnsq'!S87)</f>
        <v>1</v>
      </c>
      <c r="G21" s="583"/>
      <c r="H21" s="49">
        <f t="shared" si="1"/>
        <v>1.5</v>
      </c>
      <c r="I21" s="50">
        <f t="shared" si="2"/>
        <v>2.737850935828877</v>
      </c>
      <c r="J21" s="51" t="str">
        <f t="shared" si="3"/>
        <v>BAIXO</v>
      </c>
    </row>
    <row r="22" spans="1:10" ht="15" customHeight="1" x14ac:dyDescent="0.25">
      <c r="A22" s="572"/>
      <c r="B22" s="589"/>
      <c r="C22" s="49">
        <f>IF(E22="A ser especificado pela instalação portuária, caso necessário","-",'Ameaças e Cnsq'!R89)</f>
        <v>1.8333333333333333</v>
      </c>
      <c r="D22" s="49">
        <f t="shared" si="0"/>
        <v>1.8252339572192513</v>
      </c>
      <c r="E22" s="42" t="s">
        <v>393</v>
      </c>
      <c r="F22" s="49">
        <f>IF(E22="A ser especificado pela instalação portuária, caso necessário","-",'Ameaças e Cnsq'!S89)</f>
        <v>2</v>
      </c>
      <c r="G22" s="583"/>
      <c r="H22" s="49">
        <f t="shared" si="1"/>
        <v>2</v>
      </c>
      <c r="I22" s="50">
        <f t="shared" si="2"/>
        <v>3.6504679144385026</v>
      </c>
      <c r="J22" s="51" t="str">
        <f t="shared" si="3"/>
        <v>MÉDIO</v>
      </c>
    </row>
    <row r="23" spans="1:10" ht="15" customHeight="1" x14ac:dyDescent="0.25">
      <c r="A23" s="572"/>
      <c r="B23" s="591"/>
      <c r="C23" s="49" t="str">
        <f>IF(E23="A ser especificado pela instalação portuária, caso necessário","-",'Ameaças e Cnsq'!R93)</f>
        <v>-</v>
      </c>
      <c r="D23" s="49" t="str">
        <f t="shared" si="0"/>
        <v>-</v>
      </c>
      <c r="E23" s="42" t="s">
        <v>634</v>
      </c>
      <c r="F23" s="49" t="str">
        <f>IF(E23="A ser especificado pela instalação portuária, caso necessário","-",'Ameaças e Cnsq'!S93)</f>
        <v>-</v>
      </c>
      <c r="G23" s="583"/>
      <c r="H23" s="49" t="str">
        <f t="shared" si="1"/>
        <v>-</v>
      </c>
      <c r="I23" s="50" t="str">
        <f t="shared" si="2"/>
        <v>-</v>
      </c>
      <c r="J23" s="51" t="str">
        <f t="shared" si="3"/>
        <v>-</v>
      </c>
    </row>
    <row r="24" spans="1:10" ht="15" customHeight="1" x14ac:dyDescent="0.25">
      <c r="A24" s="572"/>
      <c r="B24" s="593" t="s">
        <v>616</v>
      </c>
      <c r="C24" s="47">
        <f>IF(E24="A ser especificado pela instalação portuária, caso necessário","-",'Ameaças e Cnsq'!R102)</f>
        <v>1.8333333333333333</v>
      </c>
      <c r="D24" s="47">
        <f t="shared" si="0"/>
        <v>1.8252339572192513</v>
      </c>
      <c r="E24" s="28" t="s">
        <v>396</v>
      </c>
      <c r="F24" s="47">
        <f>IF(E24="A ser especificado pela instalação portuária, caso necessário","-",'Ameaças e Cnsq'!S102)</f>
        <v>2</v>
      </c>
      <c r="G24" s="583"/>
      <c r="H24" s="47">
        <f t="shared" si="1"/>
        <v>2</v>
      </c>
      <c r="I24" s="48">
        <f t="shared" si="2"/>
        <v>3.6504679144385026</v>
      </c>
      <c r="J24" s="41" t="str">
        <f t="shared" si="3"/>
        <v>MÉDIO</v>
      </c>
    </row>
    <row r="25" spans="1:10" ht="15" customHeight="1" x14ac:dyDescent="0.25">
      <c r="A25" s="572"/>
      <c r="B25" s="595"/>
      <c r="C25" s="47">
        <f>IF(E25="A ser especificado pela instalação portuária, caso necessário","-",'Ameaças e Cnsq'!R104)</f>
        <v>1.8333333333333333</v>
      </c>
      <c r="D25" s="47">
        <f t="shared" si="0"/>
        <v>1.8252339572192513</v>
      </c>
      <c r="E25" s="28" t="s">
        <v>393</v>
      </c>
      <c r="F25" s="47">
        <f>IF(E25="A ser especificado pela instalação portuária, caso necessário","-",'Ameaças e Cnsq'!S104)</f>
        <v>3</v>
      </c>
      <c r="G25" s="583"/>
      <c r="H25" s="47">
        <f t="shared" si="1"/>
        <v>2.5</v>
      </c>
      <c r="I25" s="48">
        <f t="shared" si="2"/>
        <v>4.5630848930481278</v>
      </c>
      <c r="J25" s="41" t="str">
        <f t="shared" si="3"/>
        <v>MÉDIO</v>
      </c>
    </row>
    <row r="26" spans="1:10" ht="15" customHeight="1" x14ac:dyDescent="0.25">
      <c r="A26" s="572"/>
      <c r="B26" s="594"/>
      <c r="C26" s="47">
        <f>IF(E26="A ser especificado pela instalação portuária, caso necessário","-",'Ameaças e Cnsq'!R107)</f>
        <v>2.1666666666666665</v>
      </c>
      <c r="D26" s="47">
        <f t="shared" si="0"/>
        <v>1.9919006238859178</v>
      </c>
      <c r="E26" s="28" t="s">
        <v>335</v>
      </c>
      <c r="F26" s="47">
        <f>IF(E26="A ser especificado pela instalação portuária, caso necessário","-",'Ameaças e Cnsq'!S107)</f>
        <v>1</v>
      </c>
      <c r="G26" s="583"/>
      <c r="H26" s="47">
        <f t="shared" si="1"/>
        <v>1.5</v>
      </c>
      <c r="I26" s="48">
        <f t="shared" si="2"/>
        <v>2.9878509358288765</v>
      </c>
      <c r="J26" s="41" t="str">
        <f t="shared" si="3"/>
        <v>BAIXO</v>
      </c>
    </row>
    <row r="27" spans="1:10" ht="15" customHeight="1" x14ac:dyDescent="0.25">
      <c r="A27" s="572"/>
      <c r="B27" s="43" t="s">
        <v>617</v>
      </c>
      <c r="C27" s="49" t="str">
        <f>IF(E27="A ser especificado pela instalação portuária, caso necessário","-",'Ameaças e Cnsq'!R123)</f>
        <v>-</v>
      </c>
      <c r="D27" s="49" t="str">
        <f t="shared" si="0"/>
        <v>-</v>
      </c>
      <c r="E27" s="44" t="s">
        <v>634</v>
      </c>
      <c r="F27" s="49" t="str">
        <f>IF(E27="A ser especificado pela instalação portuária, caso necessário","-",'Ameaças e Cnsq'!S123)</f>
        <v>-</v>
      </c>
      <c r="G27" s="583"/>
      <c r="H27" s="49" t="str">
        <f t="shared" si="1"/>
        <v>-</v>
      </c>
      <c r="I27" s="50" t="str">
        <f t="shared" si="2"/>
        <v>-</v>
      </c>
      <c r="J27" s="51" t="str">
        <f t="shared" si="3"/>
        <v>-</v>
      </c>
    </row>
    <row r="28" spans="1:10" ht="15" customHeight="1" x14ac:dyDescent="0.25">
      <c r="A28" s="572"/>
      <c r="B28" s="38" t="s">
        <v>618</v>
      </c>
      <c r="C28" s="47">
        <f>IF(E28="A ser especificado pela instalação portuária, caso necessário","-",'Ameaças e Cnsq'!R134)</f>
        <v>2</v>
      </c>
      <c r="D28" s="47">
        <f t="shared" si="0"/>
        <v>1.9085672905525848</v>
      </c>
      <c r="E28" s="29" t="s">
        <v>335</v>
      </c>
      <c r="F28" s="47">
        <f>IF(E28="A ser especificado pela instalação portuária, caso necessário","-",'Ameaças e Cnsq'!S134)</f>
        <v>1</v>
      </c>
      <c r="G28" s="583"/>
      <c r="H28" s="47">
        <f t="shared" si="1"/>
        <v>1.5</v>
      </c>
      <c r="I28" s="48">
        <f t="shared" si="2"/>
        <v>2.8628509358288774</v>
      </c>
      <c r="J28" s="41" t="str">
        <f t="shared" si="3"/>
        <v>BAIXO</v>
      </c>
    </row>
    <row r="29" spans="1:10" ht="15" customHeight="1" x14ac:dyDescent="0.25">
      <c r="A29" s="572"/>
      <c r="B29" s="580" t="s">
        <v>619</v>
      </c>
      <c r="C29" s="47">
        <f>IF(E29="A ser especificado pela instalação portuária, caso necessário","-",'Ameaças e Cnsq'!R141)</f>
        <v>2</v>
      </c>
      <c r="D29" s="47">
        <f t="shared" si="0"/>
        <v>1.9085672905525848</v>
      </c>
      <c r="E29" s="29" t="s">
        <v>627</v>
      </c>
      <c r="F29" s="47">
        <f>IF(E29="A ser especificado pela instalação portuária, caso necessário","-",'Ameaças e Cnsq'!S141)</f>
        <v>3</v>
      </c>
      <c r="G29" s="583"/>
      <c r="H29" s="47">
        <f t="shared" si="1"/>
        <v>2.5</v>
      </c>
      <c r="I29" s="48">
        <f t="shared" si="2"/>
        <v>4.7714182263814617</v>
      </c>
      <c r="J29" s="41" t="str">
        <f t="shared" si="3"/>
        <v>MÉDIO</v>
      </c>
    </row>
    <row r="30" spans="1:10" ht="15" customHeight="1" x14ac:dyDescent="0.25">
      <c r="A30" s="572"/>
      <c r="B30" s="581"/>
      <c r="C30" s="47">
        <f>IF(E30="A ser especificado pela instalação portuária, caso necessário","-",'Ameaças e Cnsq'!R144)</f>
        <v>1.9166666666666667</v>
      </c>
      <c r="D30" s="47">
        <f t="shared" si="0"/>
        <v>1.866900623885918</v>
      </c>
      <c r="E30" s="29" t="s">
        <v>349</v>
      </c>
      <c r="F30" s="47">
        <f>IF(E30="A ser especificado pela instalação portuária, caso necessário","-",'Ameaças e Cnsq'!S144)</f>
        <v>3</v>
      </c>
      <c r="G30" s="583"/>
      <c r="H30" s="47">
        <f t="shared" si="1"/>
        <v>2.5</v>
      </c>
      <c r="I30" s="48">
        <f t="shared" si="2"/>
        <v>4.6672515597147948</v>
      </c>
      <c r="J30" s="41" t="str">
        <f t="shared" si="3"/>
        <v>MÉDIO</v>
      </c>
    </row>
    <row r="31" spans="1:10" ht="15" customHeight="1" x14ac:dyDescent="0.25">
      <c r="A31" s="572"/>
      <c r="B31" s="581"/>
      <c r="C31" s="47">
        <f>IF(E31="A ser especificado pela instalação portuária, caso necessário","-",'Ameaças e Cnsq'!R148)</f>
        <v>2</v>
      </c>
      <c r="D31" s="47">
        <f t="shared" si="0"/>
        <v>1.9085672905525848</v>
      </c>
      <c r="E31" s="29" t="s">
        <v>345</v>
      </c>
      <c r="F31" s="47">
        <f>IF(E31="A ser especificado pela instalação portuária, caso necessário","-",'Ameaças e Cnsq'!S148)</f>
        <v>2</v>
      </c>
      <c r="G31" s="583"/>
      <c r="H31" s="47">
        <f t="shared" si="1"/>
        <v>2</v>
      </c>
      <c r="I31" s="48">
        <f t="shared" si="2"/>
        <v>3.8171345811051696</v>
      </c>
      <c r="J31" s="41" t="str">
        <f t="shared" si="3"/>
        <v>MÉDIO</v>
      </c>
    </row>
    <row r="32" spans="1:10" ht="15" customHeight="1" x14ac:dyDescent="0.25">
      <c r="A32" s="572"/>
      <c r="B32" s="592"/>
      <c r="C32" s="47" t="str">
        <f>IF(E32="A ser especificado pela instalação portuária, caso necessário","-",'Ameaças e Cnsq'!R149)</f>
        <v>-</v>
      </c>
      <c r="D32" s="47" t="str">
        <f t="shared" si="0"/>
        <v>-</v>
      </c>
      <c r="E32" s="29" t="s">
        <v>634</v>
      </c>
      <c r="F32" s="47" t="str">
        <f>IF(E32="A ser especificado pela instalação portuária, caso necessário","-",'Ameaças e Cnsq'!S149)</f>
        <v>-</v>
      </c>
      <c r="G32" s="583"/>
      <c r="H32" s="47" t="str">
        <f t="shared" si="1"/>
        <v>-</v>
      </c>
      <c r="I32" s="48" t="str">
        <f t="shared" si="2"/>
        <v>-</v>
      </c>
      <c r="J32" s="41" t="str">
        <f t="shared" si="3"/>
        <v>-</v>
      </c>
    </row>
    <row r="33" spans="1:10" ht="15" customHeight="1" x14ac:dyDescent="0.25">
      <c r="A33" s="572"/>
      <c r="B33" s="564" t="s">
        <v>620</v>
      </c>
      <c r="C33" s="49">
        <f>IF(E33="A ser especificado pela instalação portuária, caso necessário","-",'Ameaças e Cnsq'!R158)</f>
        <v>2</v>
      </c>
      <c r="D33" s="49">
        <f t="shared" si="0"/>
        <v>1.9085672905525848</v>
      </c>
      <c r="E33" s="44" t="s">
        <v>363</v>
      </c>
      <c r="F33" s="49">
        <f>IF(E33="A ser especificado pela instalação portuária, caso necessário","-",'Ameaças e Cnsq'!S158)</f>
        <v>2</v>
      </c>
      <c r="G33" s="583"/>
      <c r="H33" s="49">
        <f t="shared" si="1"/>
        <v>2</v>
      </c>
      <c r="I33" s="50">
        <f t="shared" si="2"/>
        <v>3.8171345811051696</v>
      </c>
      <c r="J33" s="51" t="str">
        <f t="shared" si="3"/>
        <v>MÉDIO</v>
      </c>
    </row>
    <row r="34" spans="1:10" ht="15" customHeight="1" x14ac:dyDescent="0.25">
      <c r="A34" s="572"/>
      <c r="B34" s="565"/>
      <c r="C34" s="49">
        <f>IF(E34="A ser especificado pela instalação portuária, caso necessário","-",'Ameaças e Cnsq'!R161)</f>
        <v>1.75</v>
      </c>
      <c r="D34" s="49">
        <f t="shared" si="0"/>
        <v>1.7835672905525848</v>
      </c>
      <c r="E34" s="44" t="s">
        <v>349</v>
      </c>
      <c r="F34" s="49">
        <f>IF(E34="A ser especificado pela instalação portuária, caso necessário","-",'Ameaças e Cnsq'!S161)</f>
        <v>2</v>
      </c>
      <c r="G34" s="583"/>
      <c r="H34" s="49">
        <f t="shared" si="1"/>
        <v>2</v>
      </c>
      <c r="I34" s="50">
        <f t="shared" si="2"/>
        <v>3.5671345811051696</v>
      </c>
      <c r="J34" s="51" t="str">
        <f t="shared" si="3"/>
        <v>BAIXO</v>
      </c>
    </row>
    <row r="35" spans="1:10" ht="15" customHeight="1" x14ac:dyDescent="0.25">
      <c r="A35" s="572"/>
      <c r="B35" s="565"/>
      <c r="C35" s="49">
        <f>IF(E35="A ser especificado pela instalação portuária, caso necessário","-",'Ameaças e Cnsq'!R162)</f>
        <v>2</v>
      </c>
      <c r="D35" s="49">
        <f t="shared" si="0"/>
        <v>1.9085672905525848</v>
      </c>
      <c r="E35" s="44" t="s">
        <v>345</v>
      </c>
      <c r="F35" s="49">
        <f>IF(E35="A ser especificado pela instalação portuária, caso necessário","-",'Ameaças e Cnsq'!S162)</f>
        <v>1</v>
      </c>
      <c r="G35" s="583"/>
      <c r="H35" s="49">
        <f t="shared" si="1"/>
        <v>1.5</v>
      </c>
      <c r="I35" s="50">
        <f t="shared" si="2"/>
        <v>2.8628509358288774</v>
      </c>
      <c r="J35" s="51" t="str">
        <f t="shared" si="3"/>
        <v>BAIXO</v>
      </c>
    </row>
    <row r="36" spans="1:10" ht="15" customHeight="1" x14ac:dyDescent="0.25">
      <c r="A36" s="572"/>
      <c r="B36" s="566"/>
      <c r="C36" s="49" t="str">
        <f>IF(E36="A ser especificado pela instalação portuária, caso necessário","-",'Ameaças e Cnsq'!R165)</f>
        <v>-</v>
      </c>
      <c r="D36" s="49" t="str">
        <f t="shared" si="0"/>
        <v>-</v>
      </c>
      <c r="E36" s="44" t="s">
        <v>634</v>
      </c>
      <c r="F36" s="49" t="str">
        <f>IF(E36="A ser especificado pela instalação portuária, caso necessário","-",'Ameaças e Cnsq'!S165)</f>
        <v>-</v>
      </c>
      <c r="G36" s="583"/>
      <c r="H36" s="49" t="str">
        <f t="shared" si="1"/>
        <v>-</v>
      </c>
      <c r="I36" s="50" t="str">
        <f t="shared" si="2"/>
        <v>-</v>
      </c>
      <c r="J36" s="51" t="str">
        <f t="shared" si="3"/>
        <v>-</v>
      </c>
    </row>
    <row r="37" spans="1:10" ht="15" customHeight="1" x14ac:dyDescent="0.25">
      <c r="A37" s="572"/>
      <c r="B37" s="38" t="s">
        <v>621</v>
      </c>
      <c r="C37" s="47" t="str">
        <f>IF(E37="A ser especificado pela instalação portuária, caso necessário","-",'Ameaças e Cnsq'!R173)</f>
        <v>-</v>
      </c>
      <c r="D37" s="47" t="str">
        <f t="shared" si="0"/>
        <v>-</v>
      </c>
      <c r="E37" s="29" t="s">
        <v>634</v>
      </c>
      <c r="F37" s="47" t="str">
        <f>IF(E37="A ser especificado pela instalação portuária, caso necessário","-",'Ameaças e Cnsq'!S173)</f>
        <v>-</v>
      </c>
      <c r="G37" s="583"/>
      <c r="H37" s="47" t="str">
        <f t="shared" si="1"/>
        <v>-</v>
      </c>
      <c r="I37" s="48" t="str">
        <f t="shared" si="2"/>
        <v>-</v>
      </c>
      <c r="J37" s="41" t="str">
        <f t="shared" si="3"/>
        <v>-</v>
      </c>
    </row>
    <row r="38" spans="1:10" ht="15" customHeight="1" x14ac:dyDescent="0.25">
      <c r="A38" s="572"/>
      <c r="B38" s="564" t="s">
        <v>622</v>
      </c>
      <c r="C38" s="49">
        <f>IF(E38="A ser especificado pela instalação portuária, caso necessário","-",'Ameaças e Cnsq'!R180)</f>
        <v>2</v>
      </c>
      <c r="D38" s="49">
        <f t="shared" si="0"/>
        <v>1.9085672905525848</v>
      </c>
      <c r="E38" s="44" t="s">
        <v>345</v>
      </c>
      <c r="F38" s="49">
        <f>IF(E38="A ser especificado pela instalação portuária, caso necessário","-",'Ameaças e Cnsq'!S180)</f>
        <v>2</v>
      </c>
      <c r="G38" s="583"/>
      <c r="H38" s="49">
        <f t="shared" si="1"/>
        <v>2</v>
      </c>
      <c r="I38" s="50">
        <f t="shared" si="2"/>
        <v>3.8171345811051696</v>
      </c>
      <c r="J38" s="51" t="str">
        <f t="shared" si="3"/>
        <v>MÉDIO</v>
      </c>
    </row>
    <row r="39" spans="1:10" ht="15" customHeight="1" x14ac:dyDescent="0.25">
      <c r="A39" s="572"/>
      <c r="B39" s="566"/>
      <c r="C39" s="49" t="str">
        <f>IF(E39="A ser especificado pela instalação portuária, caso necessário","-",'Ameaças e Cnsq'!R181)</f>
        <v>-</v>
      </c>
      <c r="D39" s="49" t="str">
        <f t="shared" si="0"/>
        <v>-</v>
      </c>
      <c r="E39" s="44" t="s">
        <v>634</v>
      </c>
      <c r="F39" s="49" t="str">
        <f>IF(E39="A ser especificado pela instalação portuária, caso necessário","-",'Ameaças e Cnsq'!S181)</f>
        <v>-</v>
      </c>
      <c r="G39" s="583"/>
      <c r="H39" s="49" t="str">
        <f t="shared" si="1"/>
        <v>-</v>
      </c>
      <c r="I39" s="50" t="str">
        <f t="shared" si="2"/>
        <v>-</v>
      </c>
      <c r="J39" s="51" t="str">
        <f t="shared" si="3"/>
        <v>-</v>
      </c>
    </row>
    <row r="40" spans="1:10" ht="15" customHeight="1" x14ac:dyDescent="0.25">
      <c r="A40" s="573"/>
      <c r="B40" s="29" t="s">
        <v>634</v>
      </c>
      <c r="C40" s="47" t="str">
        <f>IF(E40="A ser especificado pela instalação portuária, caso necessário","-",'Ameaças e Cnsq'!R188)</f>
        <v>-</v>
      </c>
      <c r="D40" s="47" t="str">
        <f t="shared" si="0"/>
        <v>-</v>
      </c>
      <c r="E40" s="29" t="s">
        <v>634</v>
      </c>
      <c r="F40" s="47" t="str">
        <f>IF(E40="A ser especificado pela instalação portuária, caso necessário","-",'Ameaças e Cnsq'!S188)</f>
        <v>-</v>
      </c>
      <c r="G40" s="584"/>
      <c r="H40" s="47" t="str">
        <f t="shared" si="1"/>
        <v>-</v>
      </c>
      <c r="I40" s="48" t="str">
        <f t="shared" si="2"/>
        <v>-</v>
      </c>
      <c r="J40" s="41" t="str">
        <f t="shared" si="3"/>
        <v>-</v>
      </c>
    </row>
  </sheetData>
  <sheetProtection sheet="1" objects="1" scenarios="1"/>
  <mergeCells count="16">
    <mergeCell ref="B29:B32"/>
    <mergeCell ref="A1:J1"/>
    <mergeCell ref="A2:D2"/>
    <mergeCell ref="E2:H2"/>
    <mergeCell ref="I2:J2"/>
    <mergeCell ref="A4:A40"/>
    <mergeCell ref="B4:B6"/>
    <mergeCell ref="G4:G40"/>
    <mergeCell ref="B7:B10"/>
    <mergeCell ref="B11:B13"/>
    <mergeCell ref="B14:B16"/>
    <mergeCell ref="B33:B36"/>
    <mergeCell ref="B38:B39"/>
    <mergeCell ref="B17:B20"/>
    <mergeCell ref="B21:B23"/>
    <mergeCell ref="B24:B26"/>
  </mergeCells>
  <conditionalFormatting sqref="J4:J40">
    <cfRule type="cellIs" dxfId="39" priority="1" operator="equal">
      <formula>"MUITO BAIXO"</formula>
    </cfRule>
    <cfRule type="cellIs" dxfId="38" priority="2" operator="equal">
      <formula>"BAIXO"</formula>
    </cfRule>
    <cfRule type="cellIs" dxfId="37" priority="3" operator="equal">
      <formula>"MÉDIO"</formula>
    </cfRule>
    <cfRule type="cellIs" dxfId="36" priority="4" operator="equal">
      <formula>"ALTO"</formula>
    </cfRule>
    <cfRule type="cellIs" dxfId="35" priority="5" operator="equal">
      <formula>"MUITO ALTO"</formula>
    </cfRule>
  </conditionalFormatting>
  <hyperlinks>
    <hyperlink ref="A1:J1" location="Ativos!A1" display="ATIVO 9 - Comunicações" xr:uid="{D65FD604-49A2-4564-8362-F76130BC28F0}"/>
  </hyperlinks>
  <pageMargins left="0.511811024" right="0.511811024" top="0.78740157499999996" bottom="0.78740157499999996" header="0.31496062000000002" footer="0.31496062000000002"/>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96"/>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67" t="s">
        <v>552</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ht="15" customHeight="1" x14ac:dyDescent="0.25">
      <c r="A4" s="571">
        <f>AVERAGE('Consolid Vuln'!C6,'Consolid Vuln'!C13,'Consolid Vuln'!C20,'Consolid Vuln'!C28)</f>
        <v>1.4958083379039262</v>
      </c>
      <c r="B4" s="593" t="s">
        <v>612</v>
      </c>
      <c r="C4" s="47" t="str">
        <f>IF(E4="A ser especificado pela instalação portuária, caso necessário","-",'Ameaças e Cnsq'!R15)</f>
        <v>-</v>
      </c>
      <c r="D4" s="47">
        <f>IF(E4="A ser especificado pela instalação portuária, caso necessário","-",AVERAGE($A$4,C4))</f>
        <v>1.4958083379039262</v>
      </c>
      <c r="E4" s="28" t="s">
        <v>427</v>
      </c>
      <c r="F4" s="47">
        <f>IF(E4="A ser especificado pela instalação portuária, caso necessário","-",'Ameaças e Cnsq'!S15)</f>
        <v>2</v>
      </c>
      <c r="G4" s="582">
        <f>Ativos!R123</f>
        <v>2.0238095238095237</v>
      </c>
      <c r="H4" s="47">
        <f>IF(E4="A ser especificado pela instalação portuária, caso necessário","-",AVERAGE($G$4,F4))</f>
        <v>2.0119047619047619</v>
      </c>
      <c r="I4" s="48">
        <f>IF(E4="A ser especificado pela instalação portuária, caso necessário","-",D4*H4)</f>
        <v>3.0094239179257563</v>
      </c>
      <c r="J4" s="41" t="str">
        <f>IF(E4="A ser especificado pela instalação portuária, caso necessário","-",(IF(AND(I4&gt;=0.75,I4&lt;2.5),"MUITO BAIXO",IF(AND(I4&gt;=2.5,I4&lt;3.6),"BAIXO",IF(AND(I4&gt;=3.6,I4&lt;5.5),"MÉDIO",IF(AND(I4&gt;=5.5,I4&lt;7),"ALTO",IF(AND(I4&gt;=7,I4&lt;=9),"MUITO ALTO")))))))</f>
        <v>BAIXO</v>
      </c>
    </row>
    <row r="5" spans="1:10" ht="15" customHeight="1" x14ac:dyDescent="0.25">
      <c r="A5" s="572"/>
      <c r="B5" s="595"/>
      <c r="C5" s="47">
        <f>IF(E5="A ser especificado pela instalação portuária, caso necessário","-",'Ameaças e Cnsq'!R16)</f>
        <v>2.3333333333333335</v>
      </c>
      <c r="D5" s="47">
        <f t="shared" ref="D5:D68" si="0">IF(E5="A ser especificado pela instalação portuária, caso necessário","-",AVERAGE($A$4,C5))</f>
        <v>1.9145708356186297</v>
      </c>
      <c r="E5" s="28" t="s">
        <v>396</v>
      </c>
      <c r="F5" s="47">
        <f>IF(E5="A ser especificado pela instalação portuária, caso necessário","-",'Ameaças e Cnsq'!S16)</f>
        <v>1</v>
      </c>
      <c r="G5" s="583"/>
      <c r="H5" s="47">
        <f t="shared" ref="H5:H68" si="1">IF(E5="A ser especificado pela instalação portuária, caso necessário","-",AVERAGE($G$4,F5))</f>
        <v>1.5119047619047619</v>
      </c>
      <c r="I5" s="48">
        <f t="shared" ref="I5:I68" si="2">IF(E5="A ser especificado pela instalação portuária, caso necessário","-",D5*H5)</f>
        <v>2.8946487633757854</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25">
      <c r="A6" s="572"/>
      <c r="B6" s="595"/>
      <c r="C6" s="47">
        <f>IF(E6="A ser especificado pela instalação portuária, caso necessário","-",'Ameaças e Cnsq'!R17)</f>
        <v>2.3333333333333335</v>
      </c>
      <c r="D6" s="47">
        <f t="shared" si="0"/>
        <v>1.9145708356186297</v>
      </c>
      <c r="E6" s="28" t="s">
        <v>453</v>
      </c>
      <c r="F6" s="47">
        <f>IF(E6="A ser especificado pela instalação portuária, caso necessário","-",'Ameaças e Cnsq'!S17)</f>
        <v>3</v>
      </c>
      <c r="G6" s="583"/>
      <c r="H6" s="47">
        <f t="shared" si="1"/>
        <v>2.5119047619047619</v>
      </c>
      <c r="I6" s="48">
        <f t="shared" si="2"/>
        <v>4.8092195989944146</v>
      </c>
      <c r="J6" s="41" t="str">
        <f t="shared" si="3"/>
        <v>MÉDIO</v>
      </c>
    </row>
    <row r="7" spans="1:10" ht="15" customHeight="1" x14ac:dyDescent="0.25">
      <c r="A7" s="572"/>
      <c r="B7" s="595"/>
      <c r="C7" s="47">
        <f>IF(E7="A ser especificado pela instalação portuária, caso necessário","-",'Ameaças e Cnsq'!R18)</f>
        <v>2.3333333333333335</v>
      </c>
      <c r="D7" s="47">
        <f t="shared" si="0"/>
        <v>1.9145708356186297</v>
      </c>
      <c r="E7" s="28" t="s">
        <v>393</v>
      </c>
      <c r="F7" s="47">
        <f>IF(E7="A ser especificado pela instalação portuária, caso necessário","-",'Ameaças e Cnsq'!S18)</f>
        <v>2</v>
      </c>
      <c r="G7" s="583"/>
      <c r="H7" s="47">
        <f t="shared" si="1"/>
        <v>2.0119047619047619</v>
      </c>
      <c r="I7" s="48">
        <f t="shared" si="2"/>
        <v>3.8519341811851002</v>
      </c>
      <c r="J7" s="41" t="str">
        <f t="shared" si="3"/>
        <v>MÉDIO</v>
      </c>
    </row>
    <row r="8" spans="1:10" ht="15" customHeight="1" x14ac:dyDescent="0.25">
      <c r="A8" s="572"/>
      <c r="B8" s="595"/>
      <c r="C8" s="47">
        <f>IF(E8="A ser especificado pela instalação portuária, caso necessário","-",'Ameaças e Cnsq'!R19)</f>
        <v>2.3333333333333335</v>
      </c>
      <c r="D8" s="47">
        <f t="shared" si="0"/>
        <v>1.9145708356186297</v>
      </c>
      <c r="E8" s="28" t="s">
        <v>391</v>
      </c>
      <c r="F8" s="47">
        <f>IF(E8="A ser especificado pela instalação portuária, caso necessário","-",'Ameaças e Cnsq'!S19)</f>
        <v>1</v>
      </c>
      <c r="G8" s="583"/>
      <c r="H8" s="47">
        <f t="shared" si="1"/>
        <v>1.5119047619047619</v>
      </c>
      <c r="I8" s="48">
        <f t="shared" si="2"/>
        <v>2.8946487633757854</v>
      </c>
      <c r="J8" s="41" t="str">
        <f t="shared" si="3"/>
        <v>BAIXO</v>
      </c>
    </row>
    <row r="9" spans="1:10" ht="15" customHeight="1" x14ac:dyDescent="0.25">
      <c r="A9" s="572"/>
      <c r="B9" s="595"/>
      <c r="C9" s="47">
        <f>IF(E9="A ser especificado pela instalação portuária, caso necessário","-",'Ameaças e Cnsq'!R20)</f>
        <v>2.3333333333333335</v>
      </c>
      <c r="D9" s="47">
        <f t="shared" si="0"/>
        <v>1.9145708356186297</v>
      </c>
      <c r="E9" s="28" t="s">
        <v>389</v>
      </c>
      <c r="F9" s="47">
        <f>IF(E9="A ser especificado pela instalação portuária, caso necessário","-",'Ameaças e Cnsq'!S20)</f>
        <v>3</v>
      </c>
      <c r="G9" s="583"/>
      <c r="H9" s="47">
        <f t="shared" si="1"/>
        <v>2.5119047619047619</v>
      </c>
      <c r="I9" s="48">
        <f t="shared" si="2"/>
        <v>4.8092195989944146</v>
      </c>
      <c r="J9" s="41" t="str">
        <f t="shared" si="3"/>
        <v>MÉDIO</v>
      </c>
    </row>
    <row r="10" spans="1:10" ht="15" customHeight="1" x14ac:dyDescent="0.25">
      <c r="A10" s="572"/>
      <c r="B10" s="595"/>
      <c r="C10" s="47">
        <f>IF(E10="A ser especificado pela instalação portuária, caso necessário","-",'Ameaças e Cnsq'!R21)</f>
        <v>2.3333333333333335</v>
      </c>
      <c r="D10" s="47">
        <f t="shared" si="0"/>
        <v>1.9145708356186297</v>
      </c>
      <c r="E10" s="28" t="s">
        <v>411</v>
      </c>
      <c r="F10" s="47">
        <f>IF(E10="A ser especificado pela instalação portuária, caso necessário","-",'Ameaças e Cnsq'!S21)</f>
        <v>2</v>
      </c>
      <c r="G10" s="583"/>
      <c r="H10" s="47">
        <f t="shared" si="1"/>
        <v>2.0119047619047619</v>
      </c>
      <c r="I10" s="48">
        <f t="shared" si="2"/>
        <v>3.8519341811851002</v>
      </c>
      <c r="J10" s="41" t="str">
        <f t="shared" si="3"/>
        <v>MÉDIO</v>
      </c>
    </row>
    <row r="11" spans="1:10" ht="15" customHeight="1" x14ac:dyDescent="0.25">
      <c r="A11" s="572"/>
      <c r="B11" s="594"/>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3"/>
      <c r="H11" s="47" t="str">
        <f t="shared" si="1"/>
        <v>-</v>
      </c>
      <c r="I11" s="48" t="str">
        <f t="shared" si="2"/>
        <v>-</v>
      </c>
      <c r="J11" s="41" t="str">
        <f t="shared" si="3"/>
        <v>-</v>
      </c>
    </row>
    <row r="12" spans="1:10" ht="15" customHeight="1" x14ac:dyDescent="0.25">
      <c r="A12" s="572"/>
      <c r="B12" s="588" t="s">
        <v>641</v>
      </c>
      <c r="C12" s="49">
        <f>IF(E12="A ser especificado pela instalação portuária, caso necessário","-",'Ameaças e Cnsq'!R29)</f>
        <v>1.6666666666666667</v>
      </c>
      <c r="D12" s="49">
        <f t="shared" si="0"/>
        <v>1.5812375022852965</v>
      </c>
      <c r="E12" s="42" t="s">
        <v>427</v>
      </c>
      <c r="F12" s="49">
        <f>IF(E12="A ser especificado pela instalação portuária, caso necessário","-",'Ameaças e Cnsq'!S29)</f>
        <v>2</v>
      </c>
      <c r="G12" s="583"/>
      <c r="H12" s="49">
        <f t="shared" si="1"/>
        <v>2.0119047619047619</v>
      </c>
      <c r="I12" s="50">
        <f t="shared" si="2"/>
        <v>3.1812992605501798</v>
      </c>
      <c r="J12" s="51" t="str">
        <f t="shared" si="3"/>
        <v>BAIXO</v>
      </c>
    </row>
    <row r="13" spans="1:10" ht="15" customHeight="1" x14ac:dyDescent="0.25">
      <c r="A13" s="572"/>
      <c r="B13" s="589"/>
      <c r="C13" s="49">
        <f>IF(E13="A ser especificado pela instalação portuária, caso necessário","-",'Ameaças e Cnsq'!R30)</f>
        <v>1.6666666666666667</v>
      </c>
      <c r="D13" s="49">
        <f t="shared" si="0"/>
        <v>1.5812375022852965</v>
      </c>
      <c r="E13" s="42" t="s">
        <v>396</v>
      </c>
      <c r="F13" s="49">
        <f>IF(E13="A ser especificado pela instalação portuária, caso necessário","-",'Ameaças e Cnsq'!S30)</f>
        <v>1</v>
      </c>
      <c r="G13" s="583"/>
      <c r="H13" s="49">
        <f t="shared" si="1"/>
        <v>1.5119047619047619</v>
      </c>
      <c r="I13" s="50">
        <f t="shared" si="2"/>
        <v>2.3906805094075314</v>
      </c>
      <c r="J13" s="51" t="str">
        <f t="shared" si="3"/>
        <v>MUITO BAIXO</v>
      </c>
    </row>
    <row r="14" spans="1:10" ht="15" customHeight="1" x14ac:dyDescent="0.25">
      <c r="A14" s="572"/>
      <c r="B14" s="589"/>
      <c r="C14" s="49">
        <f>IF(E14="A ser especificado pela instalação portuária, caso necessário","-",'Ameaças e Cnsq'!R31)</f>
        <v>1.6666666666666667</v>
      </c>
      <c r="D14" s="49">
        <f t="shared" si="0"/>
        <v>1.5812375022852965</v>
      </c>
      <c r="E14" s="42" t="s">
        <v>453</v>
      </c>
      <c r="F14" s="49">
        <f>IF(E14="A ser especificado pela instalação portuária, caso necessário","-",'Ameaças e Cnsq'!S31)</f>
        <v>3</v>
      </c>
      <c r="G14" s="583"/>
      <c r="H14" s="49">
        <f t="shared" si="1"/>
        <v>2.5119047619047619</v>
      </c>
      <c r="I14" s="50">
        <f t="shared" si="2"/>
        <v>3.9719180116928281</v>
      </c>
      <c r="J14" s="51" t="str">
        <f t="shared" si="3"/>
        <v>MÉDIO</v>
      </c>
    </row>
    <row r="15" spans="1:10" ht="15" customHeight="1" x14ac:dyDescent="0.25">
      <c r="A15" s="572"/>
      <c r="B15" s="589"/>
      <c r="C15" s="49">
        <f>IF(E15="A ser especificado pela instalação portuária, caso necessário","-",'Ameaças e Cnsq'!R32)</f>
        <v>1.6666666666666667</v>
      </c>
      <c r="D15" s="49">
        <f t="shared" si="0"/>
        <v>1.5812375022852965</v>
      </c>
      <c r="E15" s="42" t="s">
        <v>393</v>
      </c>
      <c r="F15" s="49">
        <f>IF(E15="A ser especificado pela instalação portuária, caso necessário","-",'Ameaças e Cnsq'!S32)</f>
        <v>2</v>
      </c>
      <c r="G15" s="583"/>
      <c r="H15" s="49">
        <f t="shared" si="1"/>
        <v>2.0119047619047619</v>
      </c>
      <c r="I15" s="50">
        <f t="shared" si="2"/>
        <v>3.1812992605501798</v>
      </c>
      <c r="J15" s="51" t="str">
        <f t="shared" si="3"/>
        <v>BAIXO</v>
      </c>
    </row>
    <row r="16" spans="1:10" ht="15" customHeight="1" x14ac:dyDescent="0.25">
      <c r="A16" s="572"/>
      <c r="B16" s="589"/>
      <c r="C16" s="49">
        <f>IF(E16="A ser especificado pela instalação portuária, caso necessário","-",'Ameaças e Cnsq'!R33)</f>
        <v>1.6666666666666667</v>
      </c>
      <c r="D16" s="49">
        <f t="shared" si="0"/>
        <v>1.5812375022852965</v>
      </c>
      <c r="E16" s="42" t="s">
        <v>391</v>
      </c>
      <c r="F16" s="49">
        <f>IF(E16="A ser especificado pela instalação portuária, caso necessário","-",'Ameaças e Cnsq'!S33)</f>
        <v>1</v>
      </c>
      <c r="G16" s="583"/>
      <c r="H16" s="49">
        <f t="shared" si="1"/>
        <v>1.5119047619047619</v>
      </c>
      <c r="I16" s="50">
        <f t="shared" si="2"/>
        <v>2.3906805094075314</v>
      </c>
      <c r="J16" s="51" t="str">
        <f t="shared" si="3"/>
        <v>MUITO BAIXO</v>
      </c>
    </row>
    <row r="17" spans="1:10" ht="15" customHeight="1" x14ac:dyDescent="0.25">
      <c r="A17" s="572"/>
      <c r="B17" s="589"/>
      <c r="C17" s="49">
        <f>IF(E17="A ser especificado pela instalação portuária, caso necessário","-",'Ameaças e Cnsq'!R34)</f>
        <v>1.6666666666666667</v>
      </c>
      <c r="D17" s="49">
        <f t="shared" si="0"/>
        <v>1.5812375022852965</v>
      </c>
      <c r="E17" s="42" t="s">
        <v>389</v>
      </c>
      <c r="F17" s="49">
        <f>IF(E17="A ser especificado pela instalação portuária, caso necessário","-",'Ameaças e Cnsq'!S34)</f>
        <v>3</v>
      </c>
      <c r="G17" s="583"/>
      <c r="H17" s="49">
        <f t="shared" si="1"/>
        <v>2.5119047619047619</v>
      </c>
      <c r="I17" s="50">
        <f t="shared" si="2"/>
        <v>3.9719180116928281</v>
      </c>
      <c r="J17" s="51" t="str">
        <f t="shared" si="3"/>
        <v>MÉDIO</v>
      </c>
    </row>
    <row r="18" spans="1:10" ht="15" customHeight="1" x14ac:dyDescent="0.25">
      <c r="A18" s="572"/>
      <c r="B18" s="589"/>
      <c r="C18" s="49">
        <f>IF(E18="A ser especificado pela instalação portuária, caso necessário","-",'Ameaças e Cnsq'!R35)</f>
        <v>1.6666666666666667</v>
      </c>
      <c r="D18" s="49">
        <f t="shared" si="0"/>
        <v>1.5812375022852965</v>
      </c>
      <c r="E18" s="42" t="s">
        <v>411</v>
      </c>
      <c r="F18" s="49">
        <f>IF(E18="A ser especificado pela instalação portuária, caso necessário","-",'Ameaças e Cnsq'!S35)</f>
        <v>2</v>
      </c>
      <c r="G18" s="583"/>
      <c r="H18" s="49">
        <f t="shared" si="1"/>
        <v>2.0119047619047619</v>
      </c>
      <c r="I18" s="50">
        <f t="shared" si="2"/>
        <v>3.1812992605501798</v>
      </c>
      <c r="J18" s="51" t="str">
        <f t="shared" si="3"/>
        <v>BAIXO</v>
      </c>
    </row>
    <row r="19" spans="1:10" ht="15" customHeight="1" x14ac:dyDescent="0.25">
      <c r="A19" s="572"/>
      <c r="B19" s="591"/>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3"/>
      <c r="H19" s="49" t="str">
        <f t="shared" si="1"/>
        <v>-</v>
      </c>
      <c r="I19" s="50" t="str">
        <f t="shared" si="2"/>
        <v>-</v>
      </c>
      <c r="J19" s="51" t="str">
        <f t="shared" si="3"/>
        <v>-</v>
      </c>
    </row>
    <row r="20" spans="1:10" ht="15" customHeight="1" x14ac:dyDescent="0.25">
      <c r="A20" s="572"/>
      <c r="B20" s="593" t="s">
        <v>613</v>
      </c>
      <c r="C20" s="47">
        <f>IF(E20="A ser especificado pela instalação portuária, caso necessário","-",'Ameaças e Cnsq'!R43)</f>
        <v>1.8333333333333333</v>
      </c>
      <c r="D20" s="47">
        <f t="shared" si="0"/>
        <v>1.6645708356186297</v>
      </c>
      <c r="E20" s="28" t="s">
        <v>377</v>
      </c>
      <c r="F20" s="47">
        <f>IF(E20="A ser especificado pela instalação portuária, caso necessário","-",'Ameaças e Cnsq'!S43)</f>
        <v>3</v>
      </c>
      <c r="G20" s="583"/>
      <c r="H20" s="47">
        <f t="shared" si="1"/>
        <v>2.5119047619047619</v>
      </c>
      <c r="I20" s="48">
        <f t="shared" si="2"/>
        <v>4.1812434085182248</v>
      </c>
      <c r="J20" s="41" t="str">
        <f t="shared" si="3"/>
        <v>MÉDIO</v>
      </c>
    </row>
    <row r="21" spans="1:10" ht="15" customHeight="1" x14ac:dyDescent="0.25">
      <c r="A21" s="572"/>
      <c r="B21" s="595"/>
      <c r="C21" s="47">
        <f>IF(E21="A ser especificado pela instalação portuária, caso necessário","-",'Ameaças e Cnsq'!R44)</f>
        <v>1.8333333333333333</v>
      </c>
      <c r="D21" s="47">
        <f t="shared" si="0"/>
        <v>1.6645708356186297</v>
      </c>
      <c r="E21" s="28" t="s">
        <v>361</v>
      </c>
      <c r="F21" s="47">
        <f>IF(E21="A ser especificado pela instalação portuária, caso necessário","-",'Ameaças e Cnsq'!S44)</f>
        <v>2</v>
      </c>
      <c r="G21" s="583"/>
      <c r="H21" s="47">
        <f t="shared" si="1"/>
        <v>2.0119047619047619</v>
      </c>
      <c r="I21" s="48">
        <f t="shared" si="2"/>
        <v>3.3489579907089095</v>
      </c>
      <c r="J21" s="41" t="str">
        <f t="shared" si="3"/>
        <v>BAIXO</v>
      </c>
    </row>
    <row r="22" spans="1:10" ht="15" customHeight="1" x14ac:dyDescent="0.25">
      <c r="A22" s="572"/>
      <c r="B22" s="595"/>
      <c r="C22" s="47">
        <f>IF(E22="A ser especificado pela instalação portuária, caso necessário","-",'Ameaças e Cnsq'!R45)</f>
        <v>1.8333333333333333</v>
      </c>
      <c r="D22" s="47">
        <f t="shared" si="0"/>
        <v>1.6645708356186297</v>
      </c>
      <c r="E22" s="28" t="s">
        <v>396</v>
      </c>
      <c r="F22" s="47">
        <f>IF(E22="A ser especificado pela instalação portuária, caso necessário","-",'Ameaças e Cnsq'!S45)</f>
        <v>1</v>
      </c>
      <c r="G22" s="583"/>
      <c r="H22" s="47">
        <f t="shared" si="1"/>
        <v>1.5119047619047619</v>
      </c>
      <c r="I22" s="48">
        <f t="shared" si="2"/>
        <v>2.5166725728995947</v>
      </c>
      <c r="J22" s="41" t="str">
        <f t="shared" si="3"/>
        <v>BAIXO</v>
      </c>
    </row>
    <row r="23" spans="1:10" ht="30" x14ac:dyDescent="0.25">
      <c r="A23" s="572"/>
      <c r="B23" s="595"/>
      <c r="C23" s="47">
        <f>IF(E23="A ser especificado pela instalação portuária, caso necessário","-",'Ameaças e Cnsq'!R46)</f>
        <v>1.8333333333333333</v>
      </c>
      <c r="D23" s="47">
        <f t="shared" si="0"/>
        <v>1.6645708356186297</v>
      </c>
      <c r="E23" s="28" t="s">
        <v>359</v>
      </c>
      <c r="F23" s="47">
        <f>IF(E23="A ser especificado pela instalação portuária, caso necessário","-",'Ameaças e Cnsq'!S46)</f>
        <v>3</v>
      </c>
      <c r="G23" s="583"/>
      <c r="H23" s="47">
        <f t="shared" si="1"/>
        <v>2.5119047619047619</v>
      </c>
      <c r="I23" s="48">
        <f t="shared" si="2"/>
        <v>4.1812434085182248</v>
      </c>
      <c r="J23" s="41" t="str">
        <f t="shared" si="3"/>
        <v>MÉDIO</v>
      </c>
    </row>
    <row r="24" spans="1:10" ht="15" customHeight="1" x14ac:dyDescent="0.25">
      <c r="A24" s="572"/>
      <c r="B24" s="595"/>
      <c r="C24" s="47">
        <f>IF(E24="A ser especificado pela instalação portuária, caso necessário","-",'Ameaças e Cnsq'!R47)</f>
        <v>1.8333333333333333</v>
      </c>
      <c r="D24" s="47">
        <f t="shared" si="0"/>
        <v>1.6645708356186297</v>
      </c>
      <c r="E24" s="28" t="s">
        <v>393</v>
      </c>
      <c r="F24" s="47">
        <f>IF(E24="A ser especificado pela instalação portuária, caso necessário","-",'Ameaças e Cnsq'!S47)</f>
        <v>2</v>
      </c>
      <c r="G24" s="583"/>
      <c r="H24" s="47">
        <f t="shared" si="1"/>
        <v>2.0119047619047619</v>
      </c>
      <c r="I24" s="48">
        <f t="shared" si="2"/>
        <v>3.3489579907089095</v>
      </c>
      <c r="J24" s="41" t="str">
        <f t="shared" si="3"/>
        <v>BAIXO</v>
      </c>
    </row>
    <row r="25" spans="1:10" ht="15" customHeight="1" x14ac:dyDescent="0.25">
      <c r="A25" s="572"/>
      <c r="B25" s="595"/>
      <c r="C25" s="47">
        <f>IF(E25="A ser especificado pela instalação portuária, caso necessário","-",'Ameaças e Cnsq'!R48)</f>
        <v>1.8333333333333333</v>
      </c>
      <c r="D25" s="47">
        <f t="shared" si="0"/>
        <v>1.6645708356186297</v>
      </c>
      <c r="E25" s="28" t="s">
        <v>391</v>
      </c>
      <c r="F25" s="47">
        <f>IF(E25="A ser especificado pela instalação portuária, caso necessário","-",'Ameaças e Cnsq'!S48)</f>
        <v>1</v>
      </c>
      <c r="G25" s="583"/>
      <c r="H25" s="47">
        <f t="shared" si="1"/>
        <v>1.5119047619047619</v>
      </c>
      <c r="I25" s="48">
        <f t="shared" si="2"/>
        <v>2.5166725728995947</v>
      </c>
      <c r="J25" s="41" t="str">
        <f t="shared" si="3"/>
        <v>BAIXO</v>
      </c>
    </row>
    <row r="26" spans="1:10" ht="15" customHeight="1" x14ac:dyDescent="0.25">
      <c r="A26" s="572"/>
      <c r="B26" s="595"/>
      <c r="C26" s="47">
        <f>IF(E26="A ser especificado pela instalação portuária, caso necessário","-",'Ameaças e Cnsq'!R49)</f>
        <v>1.8333333333333333</v>
      </c>
      <c r="D26" s="47">
        <f t="shared" si="0"/>
        <v>1.6645708356186297</v>
      </c>
      <c r="E26" s="28" t="s">
        <v>389</v>
      </c>
      <c r="F26" s="47">
        <f>IF(E26="A ser especificado pela instalação portuária, caso necessário","-",'Ameaças e Cnsq'!S49)</f>
        <v>3</v>
      </c>
      <c r="G26" s="583"/>
      <c r="H26" s="47">
        <f t="shared" si="1"/>
        <v>2.5119047619047619</v>
      </c>
      <c r="I26" s="48">
        <f t="shared" si="2"/>
        <v>4.1812434085182248</v>
      </c>
      <c r="J26" s="41" t="str">
        <f t="shared" si="3"/>
        <v>MÉDIO</v>
      </c>
    </row>
    <row r="27" spans="1:10" ht="15" customHeight="1" x14ac:dyDescent="0.25">
      <c r="A27" s="572"/>
      <c r="B27" s="595"/>
      <c r="C27" s="47">
        <f>IF(E27="A ser especificado pela instalação portuária, caso necessário","-",'Ameaças e Cnsq'!R50)</f>
        <v>1.8333333333333333</v>
      </c>
      <c r="D27" s="47">
        <f t="shared" si="0"/>
        <v>1.6645708356186297</v>
      </c>
      <c r="E27" s="28" t="s">
        <v>411</v>
      </c>
      <c r="F27" s="47">
        <f>IF(E27="A ser especificado pela instalação portuária, caso necessário","-",'Ameaças e Cnsq'!S50)</f>
        <v>2</v>
      </c>
      <c r="G27" s="583"/>
      <c r="H27" s="47">
        <f t="shared" si="1"/>
        <v>2.0119047619047619</v>
      </c>
      <c r="I27" s="48">
        <f t="shared" si="2"/>
        <v>3.3489579907089095</v>
      </c>
      <c r="J27" s="41" t="str">
        <f t="shared" si="3"/>
        <v>BAIXO</v>
      </c>
    </row>
    <row r="28" spans="1:10" ht="15" customHeight="1" x14ac:dyDescent="0.25">
      <c r="A28" s="572"/>
      <c r="B28" s="594"/>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3"/>
      <c r="H28" s="47" t="str">
        <f t="shared" si="1"/>
        <v>-</v>
      </c>
      <c r="I28" s="48" t="str">
        <f t="shared" si="2"/>
        <v>-</v>
      </c>
      <c r="J28" s="41" t="str">
        <f t="shared" si="3"/>
        <v>-</v>
      </c>
    </row>
    <row r="29" spans="1:10" ht="15" customHeight="1" x14ac:dyDescent="0.25">
      <c r="A29" s="572"/>
      <c r="B29" s="588" t="s">
        <v>614</v>
      </c>
      <c r="C29" s="49">
        <f>IF(E29="A ser especificado pela instalação portuária, caso necessário","-",'Ameaças e Cnsq'!R58)</f>
        <v>1.8333333333333333</v>
      </c>
      <c r="D29" s="49">
        <f t="shared" si="0"/>
        <v>1.6645708356186297</v>
      </c>
      <c r="E29" s="42" t="s">
        <v>377</v>
      </c>
      <c r="F29" s="49">
        <f>IF(E29="A ser especificado pela instalação portuária, caso necessário","-",'Ameaças e Cnsq'!S58)</f>
        <v>2</v>
      </c>
      <c r="G29" s="583"/>
      <c r="H29" s="49">
        <f t="shared" si="1"/>
        <v>2.0119047619047619</v>
      </c>
      <c r="I29" s="50">
        <f t="shared" si="2"/>
        <v>3.3489579907089095</v>
      </c>
      <c r="J29" s="51" t="str">
        <f t="shared" si="3"/>
        <v>BAIXO</v>
      </c>
    </row>
    <row r="30" spans="1:10" ht="15" customHeight="1" x14ac:dyDescent="0.25">
      <c r="A30" s="572"/>
      <c r="B30" s="589"/>
      <c r="C30" s="49">
        <f>IF(E30="A ser especificado pela instalação portuária, caso necessário","-",'Ameaças e Cnsq'!R59)</f>
        <v>1.8333333333333333</v>
      </c>
      <c r="D30" s="49">
        <f t="shared" si="0"/>
        <v>1.6645708356186297</v>
      </c>
      <c r="E30" s="42" t="s">
        <v>361</v>
      </c>
      <c r="F30" s="49">
        <f>IF(E30="A ser especificado pela instalação portuária, caso necessário","-",'Ameaças e Cnsq'!S59)</f>
        <v>1</v>
      </c>
      <c r="G30" s="583"/>
      <c r="H30" s="49">
        <f t="shared" si="1"/>
        <v>1.5119047619047619</v>
      </c>
      <c r="I30" s="50">
        <f t="shared" si="2"/>
        <v>2.5166725728995947</v>
      </c>
      <c r="J30" s="51" t="str">
        <f t="shared" si="3"/>
        <v>BAIXO</v>
      </c>
    </row>
    <row r="31" spans="1:10" ht="15" customHeight="1" x14ac:dyDescent="0.25">
      <c r="A31" s="572"/>
      <c r="B31" s="589"/>
      <c r="C31" s="49">
        <f>IF(E31="A ser especificado pela instalação portuária, caso necessário","-",'Ameaças e Cnsq'!R60)</f>
        <v>1.8333333333333333</v>
      </c>
      <c r="D31" s="49">
        <f t="shared" si="0"/>
        <v>1.6645708356186297</v>
      </c>
      <c r="E31" s="42" t="s">
        <v>396</v>
      </c>
      <c r="F31" s="49">
        <f>IF(E31="A ser especificado pela instalação portuária, caso necessário","-",'Ameaças e Cnsq'!S60)</f>
        <v>3</v>
      </c>
      <c r="G31" s="583"/>
      <c r="H31" s="49">
        <f t="shared" si="1"/>
        <v>2.5119047619047619</v>
      </c>
      <c r="I31" s="50">
        <f t="shared" si="2"/>
        <v>4.1812434085182248</v>
      </c>
      <c r="J31" s="51" t="str">
        <f t="shared" si="3"/>
        <v>MÉDIO</v>
      </c>
    </row>
    <row r="32" spans="1:10" ht="30" x14ac:dyDescent="0.25">
      <c r="A32" s="572"/>
      <c r="B32" s="589"/>
      <c r="C32" s="49">
        <f>IF(E32="A ser especificado pela instalação portuária, caso necessário","-",'Ameaças e Cnsq'!R61)</f>
        <v>1.8333333333333333</v>
      </c>
      <c r="D32" s="49">
        <f t="shared" si="0"/>
        <v>1.6645708356186297</v>
      </c>
      <c r="E32" s="42" t="s">
        <v>359</v>
      </c>
      <c r="F32" s="49">
        <f>IF(E32="A ser especificado pela instalação portuária, caso necessário","-",'Ameaças e Cnsq'!S61)</f>
        <v>2</v>
      </c>
      <c r="G32" s="583"/>
      <c r="H32" s="49">
        <f t="shared" si="1"/>
        <v>2.0119047619047619</v>
      </c>
      <c r="I32" s="50">
        <f t="shared" si="2"/>
        <v>3.3489579907089095</v>
      </c>
      <c r="J32" s="51" t="str">
        <f t="shared" si="3"/>
        <v>BAIXO</v>
      </c>
    </row>
    <row r="33" spans="1:10" ht="15" customHeight="1" x14ac:dyDescent="0.25">
      <c r="A33" s="572"/>
      <c r="B33" s="589"/>
      <c r="C33" s="49">
        <f>IF(E33="A ser especificado pela instalação portuária, caso necessário","-",'Ameaças e Cnsq'!R62)</f>
        <v>1.8333333333333333</v>
      </c>
      <c r="D33" s="49">
        <f t="shared" si="0"/>
        <v>1.6645708356186297</v>
      </c>
      <c r="E33" s="42" t="s">
        <v>393</v>
      </c>
      <c r="F33" s="49">
        <f>IF(E33="A ser especificado pela instalação portuária, caso necessário","-",'Ameaças e Cnsq'!S62)</f>
        <v>1</v>
      </c>
      <c r="G33" s="583"/>
      <c r="H33" s="49">
        <f t="shared" si="1"/>
        <v>1.5119047619047619</v>
      </c>
      <c r="I33" s="50">
        <f t="shared" si="2"/>
        <v>2.5166725728995947</v>
      </c>
      <c r="J33" s="51" t="str">
        <f t="shared" si="3"/>
        <v>BAIXO</v>
      </c>
    </row>
    <row r="34" spans="1:10" ht="15" customHeight="1" x14ac:dyDescent="0.25">
      <c r="A34" s="572"/>
      <c r="B34" s="589"/>
      <c r="C34" s="49">
        <f>IF(E34="A ser especificado pela instalação portuária, caso necessário","-",'Ameaças e Cnsq'!R63)</f>
        <v>1.8333333333333333</v>
      </c>
      <c r="D34" s="49">
        <f t="shared" si="0"/>
        <v>1.6645708356186297</v>
      </c>
      <c r="E34" s="42" t="s">
        <v>391</v>
      </c>
      <c r="F34" s="49">
        <f>IF(E34="A ser especificado pela instalação portuária, caso necessário","-",'Ameaças e Cnsq'!S63)</f>
        <v>3</v>
      </c>
      <c r="G34" s="583"/>
      <c r="H34" s="49">
        <f t="shared" si="1"/>
        <v>2.5119047619047619</v>
      </c>
      <c r="I34" s="50">
        <f t="shared" si="2"/>
        <v>4.1812434085182248</v>
      </c>
      <c r="J34" s="51" t="str">
        <f t="shared" si="3"/>
        <v>MÉDIO</v>
      </c>
    </row>
    <row r="35" spans="1:10" ht="15" customHeight="1" x14ac:dyDescent="0.25">
      <c r="A35" s="572"/>
      <c r="B35" s="589"/>
      <c r="C35" s="49">
        <f>IF(E35="A ser especificado pela instalação portuária, caso necessário","-",'Ameaças e Cnsq'!R64)</f>
        <v>1.8333333333333333</v>
      </c>
      <c r="D35" s="49">
        <f t="shared" si="0"/>
        <v>1.6645708356186297</v>
      </c>
      <c r="E35" s="42" t="s">
        <v>389</v>
      </c>
      <c r="F35" s="49">
        <f>IF(E35="A ser especificado pela instalação portuária, caso necessário","-",'Ameaças e Cnsq'!S64)</f>
        <v>2</v>
      </c>
      <c r="G35" s="583"/>
      <c r="H35" s="49">
        <f t="shared" si="1"/>
        <v>2.0119047619047619</v>
      </c>
      <c r="I35" s="50">
        <f t="shared" si="2"/>
        <v>3.3489579907089095</v>
      </c>
      <c r="J35" s="51" t="str">
        <f t="shared" si="3"/>
        <v>BAIXO</v>
      </c>
    </row>
    <row r="36" spans="1:10" ht="15" customHeight="1" x14ac:dyDescent="0.25">
      <c r="A36" s="572"/>
      <c r="B36" s="591"/>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3"/>
      <c r="H36" s="49" t="str">
        <f t="shared" si="1"/>
        <v>-</v>
      </c>
      <c r="I36" s="50" t="str">
        <f t="shared" si="2"/>
        <v>-</v>
      </c>
      <c r="J36" s="51" t="str">
        <f t="shared" si="3"/>
        <v>-</v>
      </c>
    </row>
    <row r="37" spans="1:10" ht="15" customHeight="1" x14ac:dyDescent="0.25">
      <c r="A37" s="572"/>
      <c r="B37" s="593" t="s">
        <v>642</v>
      </c>
      <c r="C37" s="47">
        <f>IF(E37="A ser especificado pela instalação portuária, caso necessário","-",'Ameaças e Cnsq'!R72)</f>
        <v>1.8333333333333333</v>
      </c>
      <c r="D37" s="47">
        <f t="shared" si="0"/>
        <v>1.6645708356186297</v>
      </c>
      <c r="E37" s="28" t="s">
        <v>427</v>
      </c>
      <c r="F37" s="47">
        <f>IF(E37="A ser especificado pela instalação portuária, caso necessário","-",'Ameaças e Cnsq'!S72)</f>
        <v>1</v>
      </c>
      <c r="G37" s="583"/>
      <c r="H37" s="47">
        <f t="shared" si="1"/>
        <v>1.5119047619047619</v>
      </c>
      <c r="I37" s="48">
        <f t="shared" si="2"/>
        <v>2.5166725728995947</v>
      </c>
      <c r="J37" s="41" t="str">
        <f t="shared" si="3"/>
        <v>BAIXO</v>
      </c>
    </row>
    <row r="38" spans="1:10" ht="15" customHeight="1" x14ac:dyDescent="0.25">
      <c r="A38" s="572"/>
      <c r="B38" s="595"/>
      <c r="C38" s="47">
        <f>IF(E38="A ser especificado pela instalação portuária, caso necessário","-",'Ameaças e Cnsq'!R73)</f>
        <v>1.8333333333333333</v>
      </c>
      <c r="D38" s="47">
        <f t="shared" si="0"/>
        <v>1.6645708356186297</v>
      </c>
      <c r="E38" s="28" t="s">
        <v>396</v>
      </c>
      <c r="F38" s="47">
        <f>IF(E38="A ser especificado pela instalação portuária, caso necessário","-",'Ameaças e Cnsq'!S73)</f>
        <v>3</v>
      </c>
      <c r="G38" s="583"/>
      <c r="H38" s="47">
        <f t="shared" si="1"/>
        <v>2.5119047619047619</v>
      </c>
      <c r="I38" s="48">
        <f t="shared" si="2"/>
        <v>4.1812434085182248</v>
      </c>
      <c r="J38" s="41" t="str">
        <f t="shared" si="3"/>
        <v>MÉDIO</v>
      </c>
    </row>
    <row r="39" spans="1:10" ht="15" customHeight="1" x14ac:dyDescent="0.25">
      <c r="A39" s="572"/>
      <c r="B39" s="595"/>
      <c r="C39" s="47">
        <f>IF(E39="A ser especificado pela instalação portuária, caso necessário","-",'Ameaças e Cnsq'!R74)</f>
        <v>1.8333333333333333</v>
      </c>
      <c r="D39" s="47">
        <f t="shared" si="0"/>
        <v>1.6645708356186297</v>
      </c>
      <c r="E39" s="28" t="s">
        <v>393</v>
      </c>
      <c r="F39" s="47">
        <f>IF(E39="A ser especificado pela instalação portuária, caso necessário","-",'Ameaças e Cnsq'!S74)</f>
        <v>2</v>
      </c>
      <c r="G39" s="583"/>
      <c r="H39" s="47">
        <f t="shared" si="1"/>
        <v>2.0119047619047619</v>
      </c>
      <c r="I39" s="48">
        <f t="shared" si="2"/>
        <v>3.3489579907089095</v>
      </c>
      <c r="J39" s="41" t="str">
        <f t="shared" si="3"/>
        <v>BAIXO</v>
      </c>
    </row>
    <row r="40" spans="1:10" ht="15" customHeight="1" x14ac:dyDescent="0.25">
      <c r="A40" s="572"/>
      <c r="B40" s="595"/>
      <c r="C40" s="47">
        <f>IF(E40="A ser especificado pela instalação portuária, caso necessário","-",'Ameaças e Cnsq'!R75)</f>
        <v>1.8333333333333333</v>
      </c>
      <c r="D40" s="47">
        <f t="shared" si="0"/>
        <v>1.6645708356186297</v>
      </c>
      <c r="E40" s="28" t="s">
        <v>391</v>
      </c>
      <c r="F40" s="47">
        <f>IF(E40="A ser especificado pela instalação portuária, caso necessário","-",'Ameaças e Cnsq'!S75)</f>
        <v>1</v>
      </c>
      <c r="G40" s="583"/>
      <c r="H40" s="47">
        <f t="shared" si="1"/>
        <v>1.5119047619047619</v>
      </c>
      <c r="I40" s="48">
        <f t="shared" si="2"/>
        <v>2.5166725728995947</v>
      </c>
      <c r="J40" s="41" t="str">
        <f t="shared" si="3"/>
        <v>BAIXO</v>
      </c>
    </row>
    <row r="41" spans="1:10" ht="15" customHeight="1" x14ac:dyDescent="0.25">
      <c r="A41" s="572"/>
      <c r="B41" s="595"/>
      <c r="C41" s="47">
        <f>IF(E41="A ser especificado pela instalação portuária, caso necessário","-",'Ameaças e Cnsq'!R76)</f>
        <v>1.8333333333333333</v>
      </c>
      <c r="D41" s="47">
        <f t="shared" si="0"/>
        <v>1.6645708356186297</v>
      </c>
      <c r="E41" s="28" t="s">
        <v>389</v>
      </c>
      <c r="F41" s="47">
        <f>IF(E41="A ser especificado pela instalação portuária, caso necessário","-",'Ameaças e Cnsq'!S76)</f>
        <v>3</v>
      </c>
      <c r="G41" s="583"/>
      <c r="H41" s="47">
        <f t="shared" si="1"/>
        <v>2.5119047619047619</v>
      </c>
      <c r="I41" s="48">
        <f t="shared" si="2"/>
        <v>4.1812434085182248</v>
      </c>
      <c r="J41" s="41" t="str">
        <f t="shared" si="3"/>
        <v>MÉDIO</v>
      </c>
    </row>
    <row r="42" spans="1:10" ht="15" customHeight="1" x14ac:dyDescent="0.25">
      <c r="A42" s="572"/>
      <c r="B42" s="595"/>
      <c r="C42" s="47">
        <f>IF(E42="A ser especificado pela instalação portuária, caso necessário","-",'Ameaças e Cnsq'!R77)</f>
        <v>1.8333333333333333</v>
      </c>
      <c r="D42" s="47">
        <f t="shared" si="0"/>
        <v>1.6645708356186297</v>
      </c>
      <c r="E42" s="28" t="s">
        <v>411</v>
      </c>
      <c r="F42" s="47">
        <f>IF(E42="A ser especificado pela instalação portuária, caso necessário","-",'Ameaças e Cnsq'!S77)</f>
        <v>2</v>
      </c>
      <c r="G42" s="583"/>
      <c r="H42" s="47">
        <f t="shared" si="1"/>
        <v>2.0119047619047619</v>
      </c>
      <c r="I42" s="48">
        <f t="shared" si="2"/>
        <v>3.3489579907089095</v>
      </c>
      <c r="J42" s="41" t="str">
        <f t="shared" si="3"/>
        <v>BAIXO</v>
      </c>
    </row>
    <row r="43" spans="1:10" ht="15" customHeight="1" x14ac:dyDescent="0.25">
      <c r="A43" s="572"/>
      <c r="B43" s="594"/>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3"/>
      <c r="H43" s="47" t="str">
        <f t="shared" si="1"/>
        <v>-</v>
      </c>
      <c r="I43" s="48" t="str">
        <f t="shared" si="2"/>
        <v>-</v>
      </c>
      <c r="J43" s="41" t="str">
        <f t="shared" si="3"/>
        <v>-</v>
      </c>
    </row>
    <row r="44" spans="1:10" ht="15" customHeight="1" x14ac:dyDescent="0.25">
      <c r="A44" s="572"/>
      <c r="B44" s="588" t="s">
        <v>615</v>
      </c>
      <c r="C44" s="49">
        <f>IF(E44="A ser especificado pela instalação portuária, caso necessário","-",'Ameaças e Cnsq'!R85)</f>
        <v>1.8333333333333333</v>
      </c>
      <c r="D44" s="49">
        <f t="shared" si="0"/>
        <v>1.6645708356186297</v>
      </c>
      <c r="E44" s="42" t="s">
        <v>377</v>
      </c>
      <c r="F44" s="49">
        <f>IF(E44="A ser especificado pela instalação portuária, caso necessário","-",'Ameaças e Cnsq'!S85)</f>
        <v>3</v>
      </c>
      <c r="G44" s="583"/>
      <c r="H44" s="49">
        <f t="shared" si="1"/>
        <v>2.5119047619047619</v>
      </c>
      <c r="I44" s="50">
        <f t="shared" si="2"/>
        <v>4.1812434085182248</v>
      </c>
      <c r="J44" s="51" t="str">
        <f t="shared" si="3"/>
        <v>MÉDIO</v>
      </c>
    </row>
    <row r="45" spans="1:10" ht="15" customHeight="1" x14ac:dyDescent="0.25">
      <c r="A45" s="572"/>
      <c r="B45" s="589"/>
      <c r="C45" s="49">
        <f>IF(E45="A ser especificado pela instalação portuária, caso necessário","-",'Ameaças e Cnsq'!R86)</f>
        <v>1.8333333333333333</v>
      </c>
      <c r="D45" s="49">
        <f t="shared" si="0"/>
        <v>1.6645708356186297</v>
      </c>
      <c r="E45" s="42" t="s">
        <v>361</v>
      </c>
      <c r="F45" s="49">
        <f>IF(E45="A ser especificado pela instalação portuária, caso necessário","-",'Ameaças e Cnsq'!S86)</f>
        <v>2</v>
      </c>
      <c r="G45" s="583"/>
      <c r="H45" s="49">
        <f t="shared" si="1"/>
        <v>2.0119047619047619</v>
      </c>
      <c r="I45" s="50">
        <f t="shared" si="2"/>
        <v>3.3489579907089095</v>
      </c>
      <c r="J45" s="51" t="str">
        <f t="shared" si="3"/>
        <v>BAIXO</v>
      </c>
    </row>
    <row r="46" spans="1:10" ht="15" customHeight="1" x14ac:dyDescent="0.25">
      <c r="A46" s="572"/>
      <c r="B46" s="589"/>
      <c r="C46" s="49">
        <f>IF(E46="A ser especificado pela instalação portuária, caso necessário","-",'Ameaças e Cnsq'!R87)</f>
        <v>1.8333333333333333</v>
      </c>
      <c r="D46" s="49">
        <f t="shared" si="0"/>
        <v>1.6645708356186297</v>
      </c>
      <c r="E46" s="42" t="s">
        <v>396</v>
      </c>
      <c r="F46" s="49">
        <f>IF(E46="A ser especificado pela instalação portuária, caso necessário","-",'Ameaças e Cnsq'!S87)</f>
        <v>1</v>
      </c>
      <c r="G46" s="583"/>
      <c r="H46" s="49">
        <f t="shared" si="1"/>
        <v>1.5119047619047619</v>
      </c>
      <c r="I46" s="50">
        <f t="shared" si="2"/>
        <v>2.5166725728995947</v>
      </c>
      <c r="J46" s="51" t="str">
        <f t="shared" si="3"/>
        <v>BAIXO</v>
      </c>
    </row>
    <row r="47" spans="1:10" ht="30" x14ac:dyDescent="0.25">
      <c r="A47" s="572"/>
      <c r="B47" s="589"/>
      <c r="C47" s="49">
        <f>IF(E47="A ser especificado pela instalação portuária, caso necessário","-",'Ameaças e Cnsq'!R88)</f>
        <v>1.8333333333333333</v>
      </c>
      <c r="D47" s="49">
        <f t="shared" si="0"/>
        <v>1.6645708356186297</v>
      </c>
      <c r="E47" s="42" t="s">
        <v>359</v>
      </c>
      <c r="F47" s="49">
        <f>IF(E47="A ser especificado pela instalação portuária, caso necessário","-",'Ameaças e Cnsq'!S88)</f>
        <v>3</v>
      </c>
      <c r="G47" s="583"/>
      <c r="H47" s="49">
        <f t="shared" si="1"/>
        <v>2.5119047619047619</v>
      </c>
      <c r="I47" s="50">
        <f t="shared" si="2"/>
        <v>4.1812434085182248</v>
      </c>
      <c r="J47" s="51" t="str">
        <f t="shared" si="3"/>
        <v>MÉDIO</v>
      </c>
    </row>
    <row r="48" spans="1:10" ht="15" customHeight="1" x14ac:dyDescent="0.25">
      <c r="A48" s="572"/>
      <c r="B48" s="589"/>
      <c r="C48" s="49">
        <f>IF(E48="A ser especificado pela instalação portuária, caso necessário","-",'Ameaças e Cnsq'!R89)</f>
        <v>1.8333333333333333</v>
      </c>
      <c r="D48" s="49">
        <f t="shared" si="0"/>
        <v>1.6645708356186297</v>
      </c>
      <c r="E48" s="42" t="s">
        <v>393</v>
      </c>
      <c r="F48" s="49">
        <f>IF(E48="A ser especificado pela instalação portuária, caso necessário","-",'Ameaças e Cnsq'!S89)</f>
        <v>2</v>
      </c>
      <c r="G48" s="583"/>
      <c r="H48" s="49">
        <f t="shared" si="1"/>
        <v>2.0119047619047619</v>
      </c>
      <c r="I48" s="50">
        <f t="shared" si="2"/>
        <v>3.3489579907089095</v>
      </c>
      <c r="J48" s="51" t="str">
        <f t="shared" si="3"/>
        <v>BAIXO</v>
      </c>
    </row>
    <row r="49" spans="1:10" ht="15" customHeight="1" x14ac:dyDescent="0.25">
      <c r="A49" s="572"/>
      <c r="B49" s="589"/>
      <c r="C49" s="49">
        <f>IF(E49="A ser especificado pela instalação portuária, caso necessário","-",'Ameaças e Cnsq'!R90)</f>
        <v>1.8333333333333333</v>
      </c>
      <c r="D49" s="49">
        <f t="shared" si="0"/>
        <v>1.6645708356186297</v>
      </c>
      <c r="E49" s="42" t="s">
        <v>391</v>
      </c>
      <c r="F49" s="49">
        <f>IF(E49="A ser especificado pela instalação portuária, caso necessário","-",'Ameaças e Cnsq'!S90)</f>
        <v>1</v>
      </c>
      <c r="G49" s="583"/>
      <c r="H49" s="49">
        <f t="shared" si="1"/>
        <v>1.5119047619047619</v>
      </c>
      <c r="I49" s="50">
        <f t="shared" si="2"/>
        <v>2.5166725728995947</v>
      </c>
      <c r="J49" s="51" t="str">
        <f t="shared" si="3"/>
        <v>BAIXO</v>
      </c>
    </row>
    <row r="50" spans="1:10" ht="15" customHeight="1" x14ac:dyDescent="0.25">
      <c r="A50" s="572"/>
      <c r="B50" s="589"/>
      <c r="C50" s="49">
        <f>IF(E50="A ser especificado pela instalação portuária, caso necessário","-",'Ameaças e Cnsq'!R91)</f>
        <v>1.8333333333333333</v>
      </c>
      <c r="D50" s="49">
        <f t="shared" si="0"/>
        <v>1.6645708356186297</v>
      </c>
      <c r="E50" s="42" t="s">
        <v>389</v>
      </c>
      <c r="F50" s="49">
        <f>IF(E50="A ser especificado pela instalação portuária, caso necessário","-",'Ameaças e Cnsq'!S91)</f>
        <v>3</v>
      </c>
      <c r="G50" s="583"/>
      <c r="H50" s="49">
        <f t="shared" si="1"/>
        <v>2.5119047619047619</v>
      </c>
      <c r="I50" s="50">
        <f t="shared" si="2"/>
        <v>4.1812434085182248</v>
      </c>
      <c r="J50" s="51" t="str">
        <f t="shared" si="3"/>
        <v>MÉDIO</v>
      </c>
    </row>
    <row r="51" spans="1:10" ht="15" customHeight="1" x14ac:dyDescent="0.25">
      <c r="A51" s="572"/>
      <c r="B51" s="589"/>
      <c r="C51" s="49">
        <f>IF(E51="A ser especificado pela instalação portuária, caso necessário","-",'Ameaças e Cnsq'!R92)</f>
        <v>2</v>
      </c>
      <c r="D51" s="49">
        <f t="shared" si="0"/>
        <v>1.7479041689519632</v>
      </c>
      <c r="E51" s="42" t="s">
        <v>411</v>
      </c>
      <c r="F51" s="49">
        <f>IF(E51="A ser especificado pela instalação portuária, caso necessário","-",'Ameaças e Cnsq'!S92)</f>
        <v>2</v>
      </c>
      <c r="G51" s="583"/>
      <c r="H51" s="49">
        <f t="shared" si="1"/>
        <v>2.0119047619047619</v>
      </c>
      <c r="I51" s="50">
        <f t="shared" si="2"/>
        <v>3.5166167208676402</v>
      </c>
      <c r="J51" s="51" t="str">
        <f t="shared" si="3"/>
        <v>BAIXO</v>
      </c>
    </row>
    <row r="52" spans="1:10" ht="15" customHeight="1" x14ac:dyDescent="0.25">
      <c r="A52" s="572"/>
      <c r="B52" s="591"/>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3"/>
      <c r="H52" s="49" t="str">
        <f t="shared" si="1"/>
        <v>-</v>
      </c>
      <c r="I52" s="50" t="str">
        <f t="shared" si="2"/>
        <v>-</v>
      </c>
      <c r="J52" s="51" t="str">
        <f t="shared" si="3"/>
        <v>-</v>
      </c>
    </row>
    <row r="53" spans="1:10" ht="15" customHeight="1" x14ac:dyDescent="0.25">
      <c r="A53" s="572"/>
      <c r="B53" s="593" t="s">
        <v>616</v>
      </c>
      <c r="C53" s="47">
        <f>IF(E53="A ser especificado pela instalação portuária, caso necessário","-",'Ameaças e Cnsq'!R100)</f>
        <v>1.8333333333333333</v>
      </c>
      <c r="D53" s="47">
        <f t="shared" si="0"/>
        <v>1.6645708356186297</v>
      </c>
      <c r="E53" s="28" t="s">
        <v>377</v>
      </c>
      <c r="F53" s="47">
        <f>IF(E53="A ser especificado pela instalação portuária, caso necessário","-",'Ameaças e Cnsq'!S100)</f>
        <v>1</v>
      </c>
      <c r="G53" s="583"/>
      <c r="H53" s="47">
        <f t="shared" si="1"/>
        <v>1.5119047619047619</v>
      </c>
      <c r="I53" s="48">
        <f t="shared" si="2"/>
        <v>2.5166725728995947</v>
      </c>
      <c r="J53" s="41" t="str">
        <f t="shared" si="3"/>
        <v>BAIXO</v>
      </c>
    </row>
    <row r="54" spans="1:10" ht="15" customHeight="1" x14ac:dyDescent="0.25">
      <c r="A54" s="572"/>
      <c r="B54" s="595"/>
      <c r="C54" s="47">
        <f>IF(E54="A ser especificado pela instalação portuária, caso necessário","-",'Ameaças e Cnsq'!R101)</f>
        <v>1.8333333333333333</v>
      </c>
      <c r="D54" s="47">
        <f t="shared" si="0"/>
        <v>1.6645708356186297</v>
      </c>
      <c r="E54" s="28" t="s">
        <v>361</v>
      </c>
      <c r="F54" s="47">
        <f>IF(E54="A ser especificado pela instalação portuária, caso necessário","-",'Ameaças e Cnsq'!S101)</f>
        <v>3</v>
      </c>
      <c r="G54" s="583"/>
      <c r="H54" s="47">
        <f t="shared" si="1"/>
        <v>2.5119047619047619</v>
      </c>
      <c r="I54" s="48">
        <f t="shared" si="2"/>
        <v>4.1812434085182248</v>
      </c>
      <c r="J54" s="41" t="str">
        <f t="shared" si="3"/>
        <v>MÉDIO</v>
      </c>
    </row>
    <row r="55" spans="1:10" ht="15" customHeight="1" x14ac:dyDescent="0.25">
      <c r="A55" s="572"/>
      <c r="B55" s="595"/>
      <c r="C55" s="47">
        <f>IF(E55="A ser especificado pela instalação portuária, caso necessário","-",'Ameaças e Cnsq'!R102)</f>
        <v>1.8333333333333333</v>
      </c>
      <c r="D55" s="47">
        <f t="shared" si="0"/>
        <v>1.6645708356186297</v>
      </c>
      <c r="E55" s="28" t="s">
        <v>396</v>
      </c>
      <c r="F55" s="47">
        <f>IF(E55="A ser especificado pela instalação portuária, caso necessário","-",'Ameaças e Cnsq'!S102)</f>
        <v>2</v>
      </c>
      <c r="G55" s="583"/>
      <c r="H55" s="47">
        <f t="shared" si="1"/>
        <v>2.0119047619047619</v>
      </c>
      <c r="I55" s="48">
        <f t="shared" si="2"/>
        <v>3.3489579907089095</v>
      </c>
      <c r="J55" s="41" t="str">
        <f t="shared" si="3"/>
        <v>BAIXO</v>
      </c>
    </row>
    <row r="56" spans="1:10" ht="30" x14ac:dyDescent="0.25">
      <c r="A56" s="572"/>
      <c r="B56" s="595"/>
      <c r="C56" s="47">
        <f>IF(E56="A ser especificado pela instalação portuária, caso necessário","-",'Ameaças e Cnsq'!R103)</f>
        <v>1.8333333333333333</v>
      </c>
      <c r="D56" s="47">
        <f t="shared" si="0"/>
        <v>1.6645708356186297</v>
      </c>
      <c r="E56" s="28" t="s">
        <v>359</v>
      </c>
      <c r="F56" s="47">
        <f>IF(E56="A ser especificado pela instalação portuária, caso necessário","-",'Ameaças e Cnsq'!S103)</f>
        <v>1</v>
      </c>
      <c r="G56" s="583"/>
      <c r="H56" s="47">
        <f t="shared" si="1"/>
        <v>1.5119047619047619</v>
      </c>
      <c r="I56" s="48">
        <f t="shared" si="2"/>
        <v>2.5166725728995947</v>
      </c>
      <c r="J56" s="41" t="str">
        <f t="shared" si="3"/>
        <v>BAIXO</v>
      </c>
    </row>
    <row r="57" spans="1:10" ht="15" customHeight="1" x14ac:dyDescent="0.25">
      <c r="A57" s="572"/>
      <c r="B57" s="595"/>
      <c r="C57" s="47">
        <f>IF(E57="A ser especificado pela instalação portuária, caso necessário","-",'Ameaças e Cnsq'!R104)</f>
        <v>1.8333333333333333</v>
      </c>
      <c r="D57" s="47">
        <f t="shared" si="0"/>
        <v>1.6645708356186297</v>
      </c>
      <c r="E57" s="28" t="s">
        <v>393</v>
      </c>
      <c r="F57" s="47">
        <f>IF(E57="A ser especificado pela instalação portuária, caso necessário","-",'Ameaças e Cnsq'!S104)</f>
        <v>3</v>
      </c>
      <c r="G57" s="583"/>
      <c r="H57" s="47">
        <f t="shared" si="1"/>
        <v>2.5119047619047619</v>
      </c>
      <c r="I57" s="48">
        <f t="shared" si="2"/>
        <v>4.1812434085182248</v>
      </c>
      <c r="J57" s="41" t="str">
        <f t="shared" si="3"/>
        <v>MÉDIO</v>
      </c>
    </row>
    <row r="58" spans="1:10" ht="15" customHeight="1" x14ac:dyDescent="0.25">
      <c r="A58" s="572"/>
      <c r="B58" s="595"/>
      <c r="C58" s="47">
        <f>IF(E58="A ser especificado pela instalação portuária, caso necessário","-",'Ameaças e Cnsq'!R105)</f>
        <v>1.8333333333333333</v>
      </c>
      <c r="D58" s="47">
        <f t="shared" si="0"/>
        <v>1.6645708356186297</v>
      </c>
      <c r="E58" s="28" t="s">
        <v>391</v>
      </c>
      <c r="F58" s="47">
        <f>IF(E58="A ser especificado pela instalação portuária, caso necessário","-",'Ameaças e Cnsq'!S105)</f>
        <v>2</v>
      </c>
      <c r="G58" s="583"/>
      <c r="H58" s="47">
        <f t="shared" si="1"/>
        <v>2.0119047619047619</v>
      </c>
      <c r="I58" s="48">
        <f t="shared" si="2"/>
        <v>3.3489579907089095</v>
      </c>
      <c r="J58" s="41" t="str">
        <f t="shared" si="3"/>
        <v>BAIXO</v>
      </c>
    </row>
    <row r="59" spans="1:10" ht="15" customHeight="1" x14ac:dyDescent="0.25">
      <c r="A59" s="572"/>
      <c r="B59" s="595"/>
      <c r="C59" s="47">
        <f>IF(E59="A ser especificado pela instalação portuária, caso necessário","-",'Ameaças e Cnsq'!R106)</f>
        <v>1.8333333333333333</v>
      </c>
      <c r="D59" s="47">
        <f t="shared" si="0"/>
        <v>1.6645708356186297</v>
      </c>
      <c r="E59" s="28" t="s">
        <v>389</v>
      </c>
      <c r="F59" s="47">
        <f>IF(E59="A ser especificado pela instalação portuária, caso necessário","-",'Ameaças e Cnsq'!S106)</f>
        <v>2</v>
      </c>
      <c r="G59" s="583"/>
      <c r="H59" s="47">
        <f t="shared" si="1"/>
        <v>2.0119047619047619</v>
      </c>
      <c r="I59" s="48">
        <f t="shared" si="2"/>
        <v>3.3489579907089095</v>
      </c>
      <c r="J59" s="41" t="str">
        <f t="shared" si="3"/>
        <v>BAIXO</v>
      </c>
    </row>
    <row r="60" spans="1:10" ht="15" customHeight="1" x14ac:dyDescent="0.25">
      <c r="A60" s="572"/>
      <c r="B60" s="594"/>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3"/>
      <c r="H60" s="47" t="str">
        <f t="shared" si="1"/>
        <v>-</v>
      </c>
      <c r="I60" s="48" t="str">
        <f t="shared" si="2"/>
        <v>-</v>
      </c>
      <c r="J60" s="41" t="str">
        <f t="shared" si="3"/>
        <v>-</v>
      </c>
    </row>
    <row r="61" spans="1:10" ht="15" customHeight="1" x14ac:dyDescent="0.25">
      <c r="A61" s="572"/>
      <c r="B61" s="564" t="s">
        <v>617</v>
      </c>
      <c r="C61" s="49" t="str">
        <f>IF(E61="A ser especificado pela instalação portuária, caso necessário","-",'Ameaças e Cnsq'!R114)</f>
        <v>-</v>
      </c>
      <c r="D61" s="49">
        <f t="shared" si="0"/>
        <v>1.4958083379039262</v>
      </c>
      <c r="E61" s="44" t="s">
        <v>377</v>
      </c>
      <c r="F61" s="49">
        <f>IF(E61="A ser especificado pela instalação portuária, caso necessário","-",'Ameaças e Cnsq'!S114)</f>
        <v>3</v>
      </c>
      <c r="G61" s="583"/>
      <c r="H61" s="49">
        <f t="shared" si="1"/>
        <v>2.5119047619047619</v>
      </c>
      <c r="I61" s="50">
        <f t="shared" si="2"/>
        <v>3.7573280868777195</v>
      </c>
      <c r="J61" s="51" t="str">
        <f t="shared" si="3"/>
        <v>MÉDIO</v>
      </c>
    </row>
    <row r="62" spans="1:10" ht="15" customHeight="1" x14ac:dyDescent="0.25">
      <c r="A62" s="572"/>
      <c r="B62" s="565"/>
      <c r="C62" s="49">
        <f>IF(E62="A ser especificado pela instalação portuária, caso necessário","-",'Ameaças e Cnsq'!R115)</f>
        <v>1.8333333333333333</v>
      </c>
      <c r="D62" s="49">
        <f t="shared" si="0"/>
        <v>1.6645708356186297</v>
      </c>
      <c r="E62" s="44" t="s">
        <v>361</v>
      </c>
      <c r="F62" s="49">
        <f>IF(E62="A ser especificado pela instalação portuária, caso necessário","-",'Ameaças e Cnsq'!S115)</f>
        <v>2</v>
      </c>
      <c r="G62" s="583"/>
      <c r="H62" s="49">
        <f t="shared" si="1"/>
        <v>2.0119047619047619</v>
      </c>
      <c r="I62" s="50">
        <f t="shared" si="2"/>
        <v>3.3489579907089095</v>
      </c>
      <c r="J62" s="51" t="str">
        <f t="shared" si="3"/>
        <v>BAIXO</v>
      </c>
    </row>
    <row r="63" spans="1:10" ht="15" customHeight="1" x14ac:dyDescent="0.25">
      <c r="A63" s="572"/>
      <c r="B63" s="565"/>
      <c r="C63" s="49">
        <f>IF(E63="A ser especificado pela instalação portuária, caso necessário","-",'Ameaças e Cnsq'!R116)</f>
        <v>1.8333333333333333</v>
      </c>
      <c r="D63" s="49">
        <f t="shared" si="0"/>
        <v>1.6645708356186297</v>
      </c>
      <c r="E63" s="44" t="s">
        <v>396</v>
      </c>
      <c r="F63" s="49">
        <f>IF(E63="A ser especificado pela instalação portuária, caso necessário","-",'Ameaças e Cnsq'!S116)</f>
        <v>1</v>
      </c>
      <c r="G63" s="583"/>
      <c r="H63" s="49">
        <f t="shared" si="1"/>
        <v>1.5119047619047619</v>
      </c>
      <c r="I63" s="50">
        <f t="shared" si="2"/>
        <v>2.5166725728995947</v>
      </c>
      <c r="J63" s="51" t="str">
        <f t="shared" si="3"/>
        <v>BAIXO</v>
      </c>
    </row>
    <row r="64" spans="1:10" ht="30" x14ac:dyDescent="0.25">
      <c r="A64" s="572"/>
      <c r="B64" s="565"/>
      <c r="C64" s="49">
        <f>IF(E64="A ser especificado pela instalação portuária, caso necessário","-",'Ameaças e Cnsq'!R117)</f>
        <v>1.8333333333333333</v>
      </c>
      <c r="D64" s="49">
        <f t="shared" si="0"/>
        <v>1.6645708356186297</v>
      </c>
      <c r="E64" s="44" t="s">
        <v>359</v>
      </c>
      <c r="F64" s="49">
        <f>IF(E64="A ser especificado pela instalação portuária, caso necessário","-",'Ameaças e Cnsq'!S117)</f>
        <v>3</v>
      </c>
      <c r="G64" s="583"/>
      <c r="H64" s="49">
        <f t="shared" si="1"/>
        <v>2.5119047619047619</v>
      </c>
      <c r="I64" s="50">
        <f t="shared" si="2"/>
        <v>4.1812434085182248</v>
      </c>
      <c r="J64" s="51" t="str">
        <f t="shared" si="3"/>
        <v>MÉDIO</v>
      </c>
    </row>
    <row r="65" spans="1:10" ht="15" customHeight="1" x14ac:dyDescent="0.25">
      <c r="A65" s="572"/>
      <c r="B65" s="565"/>
      <c r="C65" s="49">
        <f>IF(E65="A ser especificado pela instalação portuária, caso necessário","-",'Ameaças e Cnsq'!R118)</f>
        <v>1.8333333333333333</v>
      </c>
      <c r="D65" s="49">
        <f t="shared" si="0"/>
        <v>1.6645708356186297</v>
      </c>
      <c r="E65" s="44" t="s">
        <v>393</v>
      </c>
      <c r="F65" s="49">
        <f>IF(E65="A ser especificado pela instalação portuária, caso necessário","-",'Ameaças e Cnsq'!S118)</f>
        <v>2</v>
      </c>
      <c r="G65" s="583"/>
      <c r="H65" s="49">
        <f t="shared" si="1"/>
        <v>2.0119047619047619</v>
      </c>
      <c r="I65" s="50">
        <f t="shared" si="2"/>
        <v>3.3489579907089095</v>
      </c>
      <c r="J65" s="51" t="str">
        <f t="shared" si="3"/>
        <v>BAIXO</v>
      </c>
    </row>
    <row r="66" spans="1:10" ht="15" customHeight="1" x14ac:dyDescent="0.25">
      <c r="A66" s="572"/>
      <c r="B66" s="565"/>
      <c r="C66" s="49">
        <f>IF(E66="A ser especificado pela instalação portuária, caso necessário","-",'Ameaças e Cnsq'!R119)</f>
        <v>1.8333333333333333</v>
      </c>
      <c r="D66" s="49">
        <f t="shared" si="0"/>
        <v>1.6645708356186297</v>
      </c>
      <c r="E66" s="44" t="s">
        <v>391</v>
      </c>
      <c r="F66" s="49">
        <f>IF(E66="A ser especificado pela instalação portuária, caso necessário","-",'Ameaças e Cnsq'!S119)</f>
        <v>1</v>
      </c>
      <c r="G66" s="583"/>
      <c r="H66" s="49">
        <f t="shared" si="1"/>
        <v>1.5119047619047619</v>
      </c>
      <c r="I66" s="50">
        <f t="shared" si="2"/>
        <v>2.5166725728995947</v>
      </c>
      <c r="J66" s="51" t="str">
        <f t="shared" si="3"/>
        <v>BAIXO</v>
      </c>
    </row>
    <row r="67" spans="1:10" ht="15" customHeight="1" x14ac:dyDescent="0.25">
      <c r="A67" s="572"/>
      <c r="B67" s="565"/>
      <c r="C67" s="49">
        <f>IF(E67="A ser especificado pela instalação portuária, caso necessário","-",'Ameaças e Cnsq'!R120)</f>
        <v>1.8333333333333333</v>
      </c>
      <c r="D67" s="49">
        <f t="shared" si="0"/>
        <v>1.6645708356186297</v>
      </c>
      <c r="E67" s="44" t="s">
        <v>389</v>
      </c>
      <c r="F67" s="49">
        <f>IF(E67="A ser especificado pela instalação portuária, caso necessário","-",'Ameaças e Cnsq'!S120)</f>
        <v>3</v>
      </c>
      <c r="G67" s="583"/>
      <c r="H67" s="49">
        <f t="shared" si="1"/>
        <v>2.5119047619047619</v>
      </c>
      <c r="I67" s="50">
        <f t="shared" si="2"/>
        <v>4.1812434085182248</v>
      </c>
      <c r="J67" s="51" t="str">
        <f t="shared" si="3"/>
        <v>MÉDIO</v>
      </c>
    </row>
    <row r="68" spans="1:10" ht="15" customHeight="1" x14ac:dyDescent="0.25">
      <c r="A68" s="572"/>
      <c r="B68" s="565"/>
      <c r="C68" s="49">
        <f>IF(E68="A ser especificado pela instalação portuária, caso necessário","-",'Ameaças e Cnsq'!R121)</f>
        <v>1.8333333333333333</v>
      </c>
      <c r="D68" s="49">
        <f t="shared" si="0"/>
        <v>1.6645708356186297</v>
      </c>
      <c r="E68" s="44" t="s">
        <v>372</v>
      </c>
      <c r="F68" s="49">
        <f>IF(E68="A ser especificado pela instalação portuária, caso necessário","-",'Ameaças e Cnsq'!S121)</f>
        <v>2</v>
      </c>
      <c r="G68" s="583"/>
      <c r="H68" s="49">
        <f t="shared" si="1"/>
        <v>2.0119047619047619</v>
      </c>
      <c r="I68" s="50">
        <f t="shared" si="2"/>
        <v>3.3489579907089095</v>
      </c>
      <c r="J68" s="51" t="str">
        <f t="shared" si="3"/>
        <v>BAIXO</v>
      </c>
    </row>
    <row r="69" spans="1:10" ht="15" customHeight="1" x14ac:dyDescent="0.25">
      <c r="A69" s="572"/>
      <c r="B69" s="565"/>
      <c r="C69" s="49">
        <f>IF(E69="A ser especificado pela instalação portuária, caso necessário","-",'Ameaças e Cnsq'!R122)</f>
        <v>1.8333333333333333</v>
      </c>
      <c r="D69" s="49">
        <f t="shared" ref="D69:D96" si="4">IF(E69="A ser especificado pela instalação portuária, caso necessário","-",AVERAGE($A$4,C69))</f>
        <v>1.6645708356186297</v>
      </c>
      <c r="E69" s="44" t="s">
        <v>386</v>
      </c>
      <c r="F69" s="49">
        <f>IF(E69="A ser especificado pela instalação portuária, caso necessário","-",'Ameaças e Cnsq'!S122)</f>
        <v>1</v>
      </c>
      <c r="G69" s="583"/>
      <c r="H69" s="49">
        <f t="shared" ref="H69:H96" si="5">IF(E69="A ser especificado pela instalação portuária, caso necessário","-",AVERAGE($G$4,F69))</f>
        <v>1.5119047619047619</v>
      </c>
      <c r="I69" s="50">
        <f t="shared" ref="I69:I96" si="6">IF(E69="A ser especificado pela instalação portuária, caso necessário","-",D69*H69)</f>
        <v>2.5166725728995947</v>
      </c>
      <c r="J69" s="51" t="str">
        <f t="shared" ref="J69:J96" si="7">IF(E69="A ser especificado pela instalação portuária, caso necessário","-",(IF(AND(I69&gt;=0.75,I69&lt;2.5),"MUITO BAIXO",IF(AND(I69&gt;=2.5,I69&lt;3.6),"BAIXO",IF(AND(I69&gt;=3.6,I69&lt;5.5),"MÉDIO",IF(AND(I69&gt;=5.5,I69&lt;7),"ALTO",IF(AND(I69&gt;=7,I69&lt;=9),"MUITO ALTO")))))))</f>
        <v>BAIXO</v>
      </c>
    </row>
    <row r="70" spans="1:10" ht="15" customHeight="1" x14ac:dyDescent="0.25">
      <c r="A70" s="572"/>
      <c r="B70" s="566"/>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3"/>
      <c r="H70" s="49" t="str">
        <f t="shared" si="5"/>
        <v>-</v>
      </c>
      <c r="I70" s="50" t="str">
        <f t="shared" si="6"/>
        <v>-</v>
      </c>
      <c r="J70" s="51" t="str">
        <f t="shared" si="7"/>
        <v>-</v>
      </c>
    </row>
    <row r="71" spans="1:10" ht="15" customHeight="1" x14ac:dyDescent="0.25">
      <c r="A71" s="572"/>
      <c r="B71" s="580" t="s">
        <v>618</v>
      </c>
      <c r="C71" s="47">
        <f>IF(E71="A ser especificado pela instalação portuária, caso necessário","-",'Ameaças e Cnsq'!R131)</f>
        <v>1.8333333333333333</v>
      </c>
      <c r="D71" s="47">
        <f t="shared" si="4"/>
        <v>1.6645708356186297</v>
      </c>
      <c r="E71" s="29" t="s">
        <v>377</v>
      </c>
      <c r="F71" s="47">
        <f>IF(E71="A ser especificado pela instalação portuária, caso necessário","-",'Ameaças e Cnsq'!S131)</f>
        <v>1</v>
      </c>
      <c r="G71" s="583"/>
      <c r="H71" s="47">
        <f t="shared" si="5"/>
        <v>1.5119047619047619</v>
      </c>
      <c r="I71" s="48">
        <f t="shared" si="6"/>
        <v>2.5166725728995947</v>
      </c>
      <c r="J71" s="41" t="str">
        <f t="shared" si="7"/>
        <v>BAIXO</v>
      </c>
    </row>
    <row r="72" spans="1:10" ht="15" customHeight="1" x14ac:dyDescent="0.25">
      <c r="A72" s="572"/>
      <c r="B72" s="581"/>
      <c r="C72" s="47">
        <f>IF(E72="A ser especificado pela instalação portuária, caso necessário","-",'Ameaças e Cnsq'!R132)</f>
        <v>1.8333333333333333</v>
      </c>
      <c r="D72" s="47">
        <f t="shared" si="4"/>
        <v>1.6645708356186297</v>
      </c>
      <c r="E72" s="29" t="s">
        <v>349</v>
      </c>
      <c r="F72" s="47">
        <f>IF(E72="A ser especificado pela instalação portuária, caso necessário","-",'Ameaças e Cnsq'!S132)</f>
        <v>3</v>
      </c>
      <c r="G72" s="583"/>
      <c r="H72" s="47">
        <f t="shared" si="5"/>
        <v>2.5119047619047619</v>
      </c>
      <c r="I72" s="48">
        <f t="shared" si="6"/>
        <v>4.1812434085182248</v>
      </c>
      <c r="J72" s="41" t="str">
        <f t="shared" si="7"/>
        <v>MÉDIO</v>
      </c>
    </row>
    <row r="73" spans="1:10" ht="15" customHeight="1" x14ac:dyDescent="0.25">
      <c r="A73" s="572"/>
      <c r="B73" s="581"/>
      <c r="C73" s="47">
        <f>IF(E73="A ser especificado pela instalação portuária, caso necessário","-",'Ameaças e Cnsq'!R133)</f>
        <v>1.8333333333333333</v>
      </c>
      <c r="D73" s="47">
        <f t="shared" si="4"/>
        <v>1.6645708356186297</v>
      </c>
      <c r="E73" s="29" t="s">
        <v>372</v>
      </c>
      <c r="F73" s="47">
        <f>IF(E73="A ser especificado pela instalação portuária, caso necessário","-",'Ameaças e Cnsq'!S133)</f>
        <v>2</v>
      </c>
      <c r="G73" s="583"/>
      <c r="H73" s="47">
        <f t="shared" si="5"/>
        <v>2.0119047619047619</v>
      </c>
      <c r="I73" s="48">
        <f t="shared" si="6"/>
        <v>3.3489579907089095</v>
      </c>
      <c r="J73" s="41" t="str">
        <f t="shared" si="7"/>
        <v>BAIXO</v>
      </c>
    </row>
    <row r="74" spans="1:10" ht="15" customHeight="1" x14ac:dyDescent="0.25">
      <c r="A74" s="572"/>
      <c r="B74" s="592"/>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3"/>
      <c r="H74" s="47" t="str">
        <f t="shared" si="5"/>
        <v>-</v>
      </c>
      <c r="I74" s="48" t="str">
        <f t="shared" si="6"/>
        <v>-</v>
      </c>
      <c r="J74" s="41" t="str">
        <f t="shared" si="7"/>
        <v>-</v>
      </c>
    </row>
    <row r="75" spans="1:10" ht="15" customHeight="1" x14ac:dyDescent="0.25">
      <c r="A75" s="572"/>
      <c r="B75" s="564" t="s">
        <v>619</v>
      </c>
      <c r="C75" s="49">
        <f>IF(E75="A ser especificado pela instalação portuária, caso necessário","-",'Ameaças e Cnsq'!R141)</f>
        <v>2</v>
      </c>
      <c r="D75" s="49">
        <f t="shared" si="4"/>
        <v>1.7479041689519632</v>
      </c>
      <c r="E75" s="44" t="s">
        <v>377</v>
      </c>
      <c r="F75" s="49">
        <f>IF(E75="A ser especificado pela instalação portuária, caso necessário","-",'Ameaças e Cnsq'!S141)</f>
        <v>3</v>
      </c>
      <c r="G75" s="583"/>
      <c r="H75" s="49">
        <f t="shared" si="5"/>
        <v>2.5119047619047619</v>
      </c>
      <c r="I75" s="50">
        <f t="shared" si="6"/>
        <v>4.390568805343622</v>
      </c>
      <c r="J75" s="51" t="str">
        <f t="shared" si="7"/>
        <v>MÉDIO</v>
      </c>
    </row>
    <row r="76" spans="1:10" ht="15" customHeight="1" x14ac:dyDescent="0.25">
      <c r="A76" s="572"/>
      <c r="B76" s="565"/>
      <c r="C76" s="49">
        <f>IF(E76="A ser especificado pela instalação portuária, caso necessário","-",'Ameaças e Cnsq'!R142)</f>
        <v>2</v>
      </c>
      <c r="D76" s="49">
        <f t="shared" si="4"/>
        <v>1.7479041689519632</v>
      </c>
      <c r="E76" s="44" t="s">
        <v>361</v>
      </c>
      <c r="F76" s="49">
        <f>IF(E76="A ser especificado pela instalação portuária, caso necessário","-",'Ameaças e Cnsq'!S142)</f>
        <v>2</v>
      </c>
      <c r="G76" s="583"/>
      <c r="H76" s="49">
        <f t="shared" si="5"/>
        <v>2.0119047619047619</v>
      </c>
      <c r="I76" s="50">
        <f t="shared" si="6"/>
        <v>3.5166167208676402</v>
      </c>
      <c r="J76" s="51" t="str">
        <f t="shared" si="7"/>
        <v>BAIXO</v>
      </c>
    </row>
    <row r="77" spans="1:10" ht="30" x14ac:dyDescent="0.25">
      <c r="A77" s="572"/>
      <c r="B77" s="565"/>
      <c r="C77" s="49">
        <f>IF(E77="A ser especificado pela instalação portuária, caso necessário","-",'Ameaças e Cnsq'!R143)</f>
        <v>2</v>
      </c>
      <c r="D77" s="49">
        <f t="shared" si="4"/>
        <v>1.7479041689519632</v>
      </c>
      <c r="E77" s="44" t="s">
        <v>359</v>
      </c>
      <c r="F77" s="49">
        <f>IF(E77="A ser especificado pela instalação portuária, caso necessário","-",'Ameaças e Cnsq'!S143)</f>
        <v>1</v>
      </c>
      <c r="G77" s="583"/>
      <c r="H77" s="49">
        <f t="shared" si="5"/>
        <v>1.5119047619047619</v>
      </c>
      <c r="I77" s="50">
        <f t="shared" si="6"/>
        <v>2.6426646363916584</v>
      </c>
      <c r="J77" s="51" t="str">
        <f t="shared" si="7"/>
        <v>BAIXO</v>
      </c>
    </row>
    <row r="78" spans="1:10" ht="15" customHeight="1" x14ac:dyDescent="0.25">
      <c r="A78" s="572"/>
      <c r="B78" s="565"/>
      <c r="C78" s="49">
        <f>IF(E78="A ser especificado pela instalação portuária, caso necessário","-",'Ameaças e Cnsq'!R144)</f>
        <v>1.9166666666666667</v>
      </c>
      <c r="D78" s="49">
        <f t="shared" si="4"/>
        <v>1.7062375022852965</v>
      </c>
      <c r="E78" s="44" t="s">
        <v>349</v>
      </c>
      <c r="F78" s="49">
        <f>IF(E78="A ser especificado pela instalação portuária, caso necessário","-",'Ameaças e Cnsq'!S144)</f>
        <v>3</v>
      </c>
      <c r="G78" s="583"/>
      <c r="H78" s="49">
        <f t="shared" si="5"/>
        <v>2.5119047619047619</v>
      </c>
      <c r="I78" s="50">
        <f t="shared" si="6"/>
        <v>4.2859061069309234</v>
      </c>
      <c r="J78" s="51" t="str">
        <f t="shared" si="7"/>
        <v>MÉDIO</v>
      </c>
    </row>
    <row r="79" spans="1:10" ht="15" customHeight="1" x14ac:dyDescent="0.25">
      <c r="A79" s="572"/>
      <c r="B79" s="565"/>
      <c r="C79" s="49">
        <f>IF(E79="A ser especificado pela instalação portuária, caso necessário","-",'Ameaças e Cnsq'!R145)</f>
        <v>2</v>
      </c>
      <c r="D79" s="49">
        <f t="shared" si="4"/>
        <v>1.7479041689519632</v>
      </c>
      <c r="E79" s="44" t="s">
        <v>372</v>
      </c>
      <c r="F79" s="49">
        <f>IF(E79="A ser especificado pela instalação portuária, caso necessário","-",'Ameaças e Cnsq'!S145)</f>
        <v>2</v>
      </c>
      <c r="G79" s="583"/>
      <c r="H79" s="49">
        <f t="shared" si="5"/>
        <v>2.0119047619047619</v>
      </c>
      <c r="I79" s="50">
        <f t="shared" si="6"/>
        <v>3.5166167208676402</v>
      </c>
      <c r="J79" s="51" t="str">
        <f t="shared" si="7"/>
        <v>BAIXO</v>
      </c>
    </row>
    <row r="80" spans="1:10" ht="30" x14ac:dyDescent="0.25">
      <c r="A80" s="572"/>
      <c r="B80" s="565"/>
      <c r="C80" s="49">
        <f>IF(E80="A ser especificado pela instalação portuária, caso necessário","-",'Ameaças e Cnsq'!R146)</f>
        <v>2</v>
      </c>
      <c r="D80" s="49">
        <f t="shared" si="4"/>
        <v>1.7479041689519632</v>
      </c>
      <c r="E80" s="44" t="s">
        <v>370</v>
      </c>
      <c r="F80" s="49">
        <f>IF(E80="A ser especificado pela instalação portuária, caso necessário","-",'Ameaças e Cnsq'!S146)</f>
        <v>1</v>
      </c>
      <c r="G80" s="583"/>
      <c r="H80" s="49">
        <f t="shared" si="5"/>
        <v>1.5119047619047619</v>
      </c>
      <c r="I80" s="50">
        <f t="shared" si="6"/>
        <v>2.6426646363916584</v>
      </c>
      <c r="J80" s="51" t="str">
        <f t="shared" si="7"/>
        <v>BAIXO</v>
      </c>
    </row>
    <row r="81" spans="1:10" ht="15" customHeight="1" x14ac:dyDescent="0.25">
      <c r="A81" s="572"/>
      <c r="B81" s="565"/>
      <c r="C81" s="49">
        <f>IF(E81="A ser especificado pela instalação portuária, caso necessário","-",'Ameaças e Cnsq'!R147)</f>
        <v>2</v>
      </c>
      <c r="D81" s="49">
        <f t="shared" si="4"/>
        <v>1.7479041689519632</v>
      </c>
      <c r="E81" s="44" t="s">
        <v>368</v>
      </c>
      <c r="F81" s="49">
        <f>IF(E81="A ser especificado pela instalação portuária, caso necessário","-",'Ameaças e Cnsq'!S147)</f>
        <v>3</v>
      </c>
      <c r="G81" s="583"/>
      <c r="H81" s="49">
        <f t="shared" si="5"/>
        <v>2.5119047619047619</v>
      </c>
      <c r="I81" s="50">
        <f t="shared" si="6"/>
        <v>4.390568805343622</v>
      </c>
      <c r="J81" s="51" t="str">
        <f t="shared" si="7"/>
        <v>MÉDIO</v>
      </c>
    </row>
    <row r="82" spans="1:10" ht="15" customHeight="1" x14ac:dyDescent="0.25">
      <c r="A82" s="572"/>
      <c r="B82" s="565"/>
      <c r="C82" s="49">
        <f>IF(E82="A ser especificado pela instalação portuária, caso necessário","-",'Ameaças e Cnsq'!R148)</f>
        <v>2</v>
      </c>
      <c r="D82" s="49">
        <f t="shared" si="4"/>
        <v>1.7479041689519632</v>
      </c>
      <c r="E82" s="44" t="s">
        <v>345</v>
      </c>
      <c r="F82" s="49">
        <f>IF(E82="A ser especificado pela instalação portuária, caso necessário","-",'Ameaças e Cnsq'!S148)</f>
        <v>2</v>
      </c>
      <c r="G82" s="583"/>
      <c r="H82" s="49">
        <f t="shared" si="5"/>
        <v>2.0119047619047619</v>
      </c>
      <c r="I82" s="50">
        <f t="shared" si="6"/>
        <v>3.5166167208676402</v>
      </c>
      <c r="J82" s="51" t="str">
        <f t="shared" si="7"/>
        <v>BAIXO</v>
      </c>
    </row>
    <row r="83" spans="1:10" ht="15" customHeight="1" x14ac:dyDescent="0.25">
      <c r="A83" s="572"/>
      <c r="B83" s="566"/>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3"/>
      <c r="H83" s="49" t="str">
        <f t="shared" si="5"/>
        <v>-</v>
      </c>
      <c r="I83" s="50" t="str">
        <f t="shared" si="6"/>
        <v>-</v>
      </c>
      <c r="J83" s="51" t="str">
        <f t="shared" si="7"/>
        <v>-</v>
      </c>
    </row>
    <row r="84" spans="1:10" ht="15" customHeight="1" x14ac:dyDescent="0.25">
      <c r="A84" s="572"/>
      <c r="B84" s="580" t="s">
        <v>620</v>
      </c>
      <c r="C84" s="47">
        <f>IF(E84="A ser especificado pela instalação portuária, caso necessário","-",'Ameaças e Cnsq'!R158)</f>
        <v>2</v>
      </c>
      <c r="D84" s="47">
        <f t="shared" si="4"/>
        <v>1.7479041689519632</v>
      </c>
      <c r="E84" s="29" t="s">
        <v>363</v>
      </c>
      <c r="F84" s="47">
        <f>IF(E84="A ser especificado pela instalação portuária, caso necessário","-",'Ameaças e Cnsq'!S158)</f>
        <v>2</v>
      </c>
      <c r="G84" s="583"/>
      <c r="H84" s="47">
        <f t="shared" si="5"/>
        <v>2.0119047619047619</v>
      </c>
      <c r="I84" s="48">
        <f t="shared" si="6"/>
        <v>3.5166167208676402</v>
      </c>
      <c r="J84" s="41" t="str">
        <f t="shared" si="7"/>
        <v>BAIXO</v>
      </c>
    </row>
    <row r="85" spans="1:10" ht="15" customHeight="1" x14ac:dyDescent="0.25">
      <c r="A85" s="572"/>
      <c r="B85" s="581"/>
      <c r="C85" s="47">
        <f>IF(E85="A ser especificado pela instalação portuária, caso necessário","-",'Ameaças e Cnsq'!R159)</f>
        <v>2</v>
      </c>
      <c r="D85" s="47">
        <f t="shared" si="4"/>
        <v>1.7479041689519632</v>
      </c>
      <c r="E85" s="29" t="s">
        <v>361</v>
      </c>
      <c r="F85" s="47">
        <f>IF(E85="A ser especificado pela instalação portuária, caso necessário","-",'Ameaças e Cnsq'!S159)</f>
        <v>1</v>
      </c>
      <c r="G85" s="583"/>
      <c r="H85" s="47">
        <f t="shared" si="5"/>
        <v>1.5119047619047619</v>
      </c>
      <c r="I85" s="48">
        <f t="shared" si="6"/>
        <v>2.6426646363916584</v>
      </c>
      <c r="J85" s="41" t="str">
        <f t="shared" si="7"/>
        <v>BAIXO</v>
      </c>
    </row>
    <row r="86" spans="1:10" ht="30" x14ac:dyDescent="0.25">
      <c r="A86" s="572"/>
      <c r="B86" s="581"/>
      <c r="C86" s="47">
        <f>IF(E86="A ser especificado pela instalação portuária, caso necessário","-",'Ameaças e Cnsq'!R160)</f>
        <v>2</v>
      </c>
      <c r="D86" s="47">
        <f t="shared" si="4"/>
        <v>1.7479041689519632</v>
      </c>
      <c r="E86" s="29" t="s">
        <v>359</v>
      </c>
      <c r="F86" s="47">
        <f>IF(E86="A ser especificado pela instalação portuária, caso necessário","-",'Ameaças e Cnsq'!S160)</f>
        <v>3</v>
      </c>
      <c r="G86" s="583"/>
      <c r="H86" s="47">
        <f t="shared" si="5"/>
        <v>2.5119047619047619</v>
      </c>
      <c r="I86" s="48">
        <f t="shared" si="6"/>
        <v>4.390568805343622</v>
      </c>
      <c r="J86" s="41" t="str">
        <f t="shared" si="7"/>
        <v>MÉDIO</v>
      </c>
    </row>
    <row r="87" spans="1:10" ht="15" customHeight="1" x14ac:dyDescent="0.25">
      <c r="A87" s="572"/>
      <c r="B87" s="581"/>
      <c r="C87" s="47">
        <f>IF(E87="A ser especificado pela instalação portuária, caso necessário","-",'Ameaças e Cnsq'!R161)</f>
        <v>1.75</v>
      </c>
      <c r="D87" s="47">
        <f t="shared" si="4"/>
        <v>1.6229041689519632</v>
      </c>
      <c r="E87" s="29" t="s">
        <v>349</v>
      </c>
      <c r="F87" s="47">
        <f>IF(E87="A ser especificado pela instalação portuária, caso necessário","-",'Ameaças e Cnsq'!S161)</f>
        <v>2</v>
      </c>
      <c r="G87" s="583"/>
      <c r="H87" s="47">
        <f t="shared" si="5"/>
        <v>2.0119047619047619</v>
      </c>
      <c r="I87" s="48">
        <f t="shared" si="6"/>
        <v>3.2651286256295449</v>
      </c>
      <c r="J87" s="41" t="str">
        <f t="shared" si="7"/>
        <v>BAIXO</v>
      </c>
    </row>
    <row r="88" spans="1:10" ht="15" customHeight="1" x14ac:dyDescent="0.25">
      <c r="A88" s="572"/>
      <c r="B88" s="581"/>
      <c r="C88" s="47">
        <f>IF(E88="A ser especificado pela instalação portuária, caso necessário","-",'Ameaças e Cnsq'!R162)</f>
        <v>2</v>
      </c>
      <c r="D88" s="47">
        <f t="shared" si="4"/>
        <v>1.7479041689519632</v>
      </c>
      <c r="E88" s="29" t="s">
        <v>345</v>
      </c>
      <c r="F88" s="47">
        <f>IF(E88="A ser especificado pela instalação portuária, caso necessário","-",'Ameaças e Cnsq'!S162)</f>
        <v>1</v>
      </c>
      <c r="G88" s="583"/>
      <c r="H88" s="47">
        <f t="shared" si="5"/>
        <v>1.5119047619047619</v>
      </c>
      <c r="I88" s="48">
        <f t="shared" si="6"/>
        <v>2.6426646363916584</v>
      </c>
      <c r="J88" s="41" t="str">
        <f t="shared" si="7"/>
        <v>BAIXO</v>
      </c>
    </row>
    <row r="89" spans="1:10" ht="15" customHeight="1" x14ac:dyDescent="0.25">
      <c r="A89" s="572"/>
      <c r="B89" s="581"/>
      <c r="C89" s="47">
        <f>IF(E89="A ser especificado pela instalação portuária, caso necessário","-",'Ameaças e Cnsq'!R163)</f>
        <v>2</v>
      </c>
      <c r="D89" s="47">
        <f t="shared" si="4"/>
        <v>1.7479041689519632</v>
      </c>
      <c r="E89" s="29" t="s">
        <v>355</v>
      </c>
      <c r="F89" s="47">
        <f>IF(E89="A ser especificado pela instalação portuária, caso necessário","-",'Ameaças e Cnsq'!S163)</f>
        <v>3</v>
      </c>
      <c r="G89" s="583"/>
      <c r="H89" s="47">
        <f t="shared" si="5"/>
        <v>2.5119047619047619</v>
      </c>
      <c r="I89" s="48">
        <f t="shared" si="6"/>
        <v>4.390568805343622</v>
      </c>
      <c r="J89" s="41" t="str">
        <f t="shared" si="7"/>
        <v>MÉDIO</v>
      </c>
    </row>
    <row r="90" spans="1:10" ht="15" customHeight="1" x14ac:dyDescent="0.25">
      <c r="A90" s="572"/>
      <c r="B90" s="581"/>
      <c r="C90" s="47">
        <f>IF(E90="A ser especificado pela instalação portuária, caso necessário","-",'Ameaças e Cnsq'!R164)</f>
        <v>2</v>
      </c>
      <c r="D90" s="47">
        <f t="shared" si="4"/>
        <v>1.7479041689519632</v>
      </c>
      <c r="E90" s="29" t="s">
        <v>353</v>
      </c>
      <c r="F90" s="47">
        <f>IF(E90="A ser especificado pela instalação portuária, caso necessário","-",'Ameaças e Cnsq'!S164)</f>
        <v>2</v>
      </c>
      <c r="G90" s="583"/>
      <c r="H90" s="47">
        <f t="shared" si="5"/>
        <v>2.0119047619047619</v>
      </c>
      <c r="I90" s="48">
        <f t="shared" si="6"/>
        <v>3.5166167208676402</v>
      </c>
      <c r="J90" s="41" t="str">
        <f t="shared" si="7"/>
        <v>BAIXO</v>
      </c>
    </row>
    <row r="91" spans="1:10" ht="15" customHeight="1" x14ac:dyDescent="0.25">
      <c r="A91" s="572"/>
      <c r="B91" s="592"/>
      <c r="C91" s="47" t="str">
        <f>IF(E91="A ser especificado pela instalação portuária, caso necessário","-",'Ameaças e Cnsq'!R165)</f>
        <v>-</v>
      </c>
      <c r="D91" s="47" t="str">
        <f t="shared" si="4"/>
        <v>-</v>
      </c>
      <c r="E91" s="29" t="s">
        <v>634</v>
      </c>
      <c r="F91" s="47" t="str">
        <f>IF(E91="A ser especificado pela instalação portuária, caso necessário","-",'Ameaças e Cnsq'!S165)</f>
        <v>-</v>
      </c>
      <c r="G91" s="583"/>
      <c r="H91" s="47" t="str">
        <f t="shared" si="5"/>
        <v>-</v>
      </c>
      <c r="I91" s="48" t="str">
        <f t="shared" si="6"/>
        <v>-</v>
      </c>
      <c r="J91" s="41" t="str">
        <f t="shared" si="7"/>
        <v>-</v>
      </c>
    </row>
    <row r="92" spans="1:10" ht="15" customHeight="1" x14ac:dyDescent="0.25">
      <c r="A92" s="572"/>
      <c r="B92" s="564" t="s">
        <v>621</v>
      </c>
      <c r="C92" s="49">
        <f>IF(E92="A ser especificado pela instalação portuária, caso necessário","-",'Ameaças e Cnsq'!R172)</f>
        <v>2</v>
      </c>
      <c r="D92" s="49">
        <f t="shared" si="4"/>
        <v>1.7479041689519632</v>
      </c>
      <c r="E92" s="44" t="s">
        <v>349</v>
      </c>
      <c r="F92" s="49">
        <f>IF(E92="A ser especificado pela instalação portuária, caso necessário","-",'Ameaças e Cnsq'!S172)</f>
        <v>2</v>
      </c>
      <c r="G92" s="583"/>
      <c r="H92" s="49">
        <f t="shared" si="5"/>
        <v>2.0119047619047619</v>
      </c>
      <c r="I92" s="50">
        <f t="shared" si="6"/>
        <v>3.5166167208676402</v>
      </c>
      <c r="J92" s="51" t="str">
        <f t="shared" si="7"/>
        <v>BAIXO</v>
      </c>
    </row>
    <row r="93" spans="1:10" ht="15" customHeight="1" x14ac:dyDescent="0.25">
      <c r="A93" s="572"/>
      <c r="B93" s="566"/>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3"/>
      <c r="H93" s="49" t="str">
        <f t="shared" si="5"/>
        <v>-</v>
      </c>
      <c r="I93" s="50" t="str">
        <f t="shared" si="6"/>
        <v>-</v>
      </c>
      <c r="J93" s="51" t="str">
        <f t="shared" si="7"/>
        <v>-</v>
      </c>
    </row>
    <row r="94" spans="1:10" ht="15" customHeight="1" x14ac:dyDescent="0.25">
      <c r="A94" s="572"/>
      <c r="B94" s="580" t="s">
        <v>622</v>
      </c>
      <c r="C94" s="47">
        <f>IF(E94="A ser especificado pela instalação portuária, caso necessário","-",'Ameaças e Cnsq'!R180)</f>
        <v>2</v>
      </c>
      <c r="D94" s="47">
        <f t="shared" si="4"/>
        <v>1.7479041689519632</v>
      </c>
      <c r="E94" s="29" t="s">
        <v>345</v>
      </c>
      <c r="F94" s="47">
        <f>IF(E94="A ser especificado pela instalação portuária, caso necessário","-",'Ameaças e Cnsq'!S180)</f>
        <v>2</v>
      </c>
      <c r="G94" s="583"/>
      <c r="H94" s="47">
        <f t="shared" si="5"/>
        <v>2.0119047619047619</v>
      </c>
      <c r="I94" s="48">
        <f t="shared" si="6"/>
        <v>3.5166167208676402</v>
      </c>
      <c r="J94" s="41" t="str">
        <f t="shared" si="7"/>
        <v>BAIXO</v>
      </c>
    </row>
    <row r="95" spans="1:10" ht="15" customHeight="1" x14ac:dyDescent="0.25">
      <c r="A95" s="572"/>
      <c r="B95" s="592"/>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3"/>
      <c r="H95" s="47" t="str">
        <f t="shared" si="5"/>
        <v>-</v>
      </c>
      <c r="I95" s="48" t="str">
        <f t="shared" si="6"/>
        <v>-</v>
      </c>
      <c r="J95" s="41" t="str">
        <f t="shared" si="7"/>
        <v>-</v>
      </c>
    </row>
    <row r="96" spans="1:10" ht="15" customHeight="1" x14ac:dyDescent="0.25">
      <c r="A96" s="573"/>
      <c r="B96" s="44"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4"/>
      <c r="H96" s="49" t="str">
        <f t="shared" si="5"/>
        <v>-</v>
      </c>
      <c r="I96" s="50" t="str">
        <f t="shared" si="6"/>
        <v>-</v>
      </c>
      <c r="J96" s="51" t="str">
        <f t="shared" si="7"/>
        <v>-</v>
      </c>
    </row>
  </sheetData>
  <sheetProtection sheet="1" objects="1" scenarios="1"/>
  <mergeCells count="19">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 ref="B53:B60"/>
    <mergeCell ref="B61:B70"/>
    <mergeCell ref="B71:B74"/>
    <mergeCell ref="B75:B83"/>
  </mergeCells>
  <conditionalFormatting sqref="J4:J96">
    <cfRule type="cellIs" dxfId="34" priority="1" operator="equal">
      <formula>"MUITO BAIXO"</formula>
    </cfRule>
    <cfRule type="cellIs" dxfId="33" priority="2" operator="equal">
      <formula>"BAIXO"</formula>
    </cfRule>
    <cfRule type="cellIs" dxfId="32" priority="3" operator="equal">
      <formula>"MÉDIO"</formula>
    </cfRule>
    <cfRule type="cellIs" dxfId="31" priority="4" operator="equal">
      <formula>"ALTO"</formula>
    </cfRule>
    <cfRule type="cellIs" dxfId="30" priority="5" operator="equal">
      <formula>"MUITO ALTO"</formula>
    </cfRule>
  </conditionalFormatting>
  <hyperlinks>
    <hyperlink ref="A1:J1" location="Ativos!A1" display="ATIVO 10 - Tecnologia da Informação (infraestrutura, equipamentos e programas)" xr:uid="{797F1E43-FBD5-439B-B448-ADC166B6870F}"/>
  </hyperlinks>
  <pageMargins left="0.511811024" right="0.511811024" top="0.78740157499999996" bottom="0.78740157499999996" header="0.31496062000000002" footer="0.31496062000000002"/>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96"/>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67" t="s">
        <v>553</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ht="15" customHeight="1" x14ac:dyDescent="0.25">
      <c r="A4" s="571">
        <f>AVERAGE('Consolid Vuln'!C6,'Consolid Vuln'!C13,'Consolid Vuln'!C20,'Consolid Vuln'!C26,'Consolid Vuln'!C28)</f>
        <v>1.7966466703231407</v>
      </c>
      <c r="B4" s="593" t="s">
        <v>612</v>
      </c>
      <c r="C4" s="47" t="str">
        <f>IF(E4="A ser especificado pela instalação portuária, caso necessário","-",'Ameaças e Cnsq'!R15)</f>
        <v>-</v>
      </c>
      <c r="D4" s="47">
        <f>IF(E4="A ser especificado pela instalação portuária, caso necessário","-",AVERAGE($A$4,C4))</f>
        <v>1.7966466703231407</v>
      </c>
      <c r="E4" s="28" t="s">
        <v>427</v>
      </c>
      <c r="F4" s="47">
        <f>IF(E4="A ser especificado pela instalação portuária, caso necessário","-",'Ameaças e Cnsq'!S15)</f>
        <v>2</v>
      </c>
      <c r="G4" s="582">
        <f>Ativos!R132</f>
        <v>1.8333333333333333</v>
      </c>
      <c r="H4" s="47">
        <f>IF(E4="A ser especificado pela instalação portuária, caso necessário","-",AVERAGE($G$4,F4))</f>
        <v>1.9166666666666665</v>
      </c>
      <c r="I4" s="48">
        <f>IF(E4="A ser especificado pela instalação portuária, caso necessário","-",D4*H4)</f>
        <v>3.4435727847860194</v>
      </c>
      <c r="J4" s="41" t="str">
        <f>IF(E4="A ser especificado pela instalação portuária, caso necessário","-",(IF(AND(I4&gt;=0.75,I4&lt;2.5),"MUITO BAIXO",IF(AND(I4&gt;=2.5,I4&lt;3.6),"BAIXO",IF(AND(I4&gt;=3.6,I4&lt;5.5),"MÉDIO",IF(AND(I4&gt;=5.5,I4&lt;7),"ALTO",IF(AND(I4&gt;=7,I4&lt;=9),"MUITO ALTO")))))))</f>
        <v>BAIXO</v>
      </c>
    </row>
    <row r="5" spans="1:10" ht="15" customHeight="1" x14ac:dyDescent="0.25">
      <c r="A5" s="572"/>
      <c r="B5" s="595"/>
      <c r="C5" s="47">
        <f>IF(E5="A ser especificado pela instalação portuária, caso necessário","-",'Ameaças e Cnsq'!R16)</f>
        <v>2.3333333333333335</v>
      </c>
      <c r="D5" s="47">
        <f t="shared" ref="D5:D68" si="0">IF(E5="A ser especificado pela instalação portuária, caso necessário","-",AVERAGE($A$4,C5))</f>
        <v>2.064990001828237</v>
      </c>
      <c r="E5" s="28" t="s">
        <v>396</v>
      </c>
      <c r="F5" s="47">
        <f>IF(E5="A ser especificado pela instalação portuária, caso necessário","-",'Ameaças e Cnsq'!S16)</f>
        <v>1</v>
      </c>
      <c r="G5" s="583"/>
      <c r="H5" s="47">
        <f t="shared" ref="H5:H68" si="1">IF(E5="A ser especificado pela instalação portuária, caso necessário","-",AVERAGE($G$4,F5))</f>
        <v>1.4166666666666665</v>
      </c>
      <c r="I5" s="48">
        <f t="shared" ref="I5:I68" si="2">IF(E5="A ser especificado pela instalação portuária, caso necessário","-",D5*H5)</f>
        <v>2.9254025025900021</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25">
      <c r="A6" s="572"/>
      <c r="B6" s="595"/>
      <c r="C6" s="47">
        <f>IF(E6="A ser especificado pela instalação portuária, caso necessário","-",'Ameaças e Cnsq'!R17)</f>
        <v>2.3333333333333335</v>
      </c>
      <c r="D6" s="47">
        <f t="shared" si="0"/>
        <v>2.064990001828237</v>
      </c>
      <c r="E6" s="28" t="s">
        <v>453</v>
      </c>
      <c r="F6" s="47">
        <f>IF(E6="A ser especificado pela instalação portuária, caso necessário","-",'Ameaças e Cnsq'!S17)</f>
        <v>3</v>
      </c>
      <c r="G6" s="583"/>
      <c r="H6" s="47">
        <f t="shared" si="1"/>
        <v>2.4166666666666665</v>
      </c>
      <c r="I6" s="48">
        <f t="shared" si="2"/>
        <v>4.9903925044182387</v>
      </c>
      <c r="J6" s="41" t="str">
        <f t="shared" si="3"/>
        <v>MÉDIO</v>
      </c>
    </row>
    <row r="7" spans="1:10" ht="15" customHeight="1" x14ac:dyDescent="0.25">
      <c r="A7" s="572"/>
      <c r="B7" s="595"/>
      <c r="C7" s="47">
        <f>IF(E7="A ser especificado pela instalação portuária, caso necessário","-",'Ameaças e Cnsq'!R18)</f>
        <v>2.3333333333333335</v>
      </c>
      <c r="D7" s="47">
        <f t="shared" si="0"/>
        <v>2.064990001828237</v>
      </c>
      <c r="E7" s="28" t="s">
        <v>393</v>
      </c>
      <c r="F7" s="47">
        <f>IF(E7="A ser especificado pela instalação portuária, caso necessário","-",'Ameaças e Cnsq'!S18)</f>
        <v>2</v>
      </c>
      <c r="G7" s="583"/>
      <c r="H7" s="47">
        <f t="shared" si="1"/>
        <v>1.9166666666666665</v>
      </c>
      <c r="I7" s="48">
        <f t="shared" si="2"/>
        <v>3.9578975035041206</v>
      </c>
      <c r="J7" s="41" t="str">
        <f t="shared" si="3"/>
        <v>MÉDIO</v>
      </c>
    </row>
    <row r="8" spans="1:10" ht="15" customHeight="1" x14ac:dyDescent="0.25">
      <c r="A8" s="572"/>
      <c r="B8" s="595"/>
      <c r="C8" s="47">
        <f>IF(E8="A ser especificado pela instalação portuária, caso necessário","-",'Ameaças e Cnsq'!R19)</f>
        <v>2.3333333333333335</v>
      </c>
      <c r="D8" s="47">
        <f t="shared" si="0"/>
        <v>2.064990001828237</v>
      </c>
      <c r="E8" s="28" t="s">
        <v>391</v>
      </c>
      <c r="F8" s="47">
        <f>IF(E8="A ser especificado pela instalação portuária, caso necessário","-",'Ameaças e Cnsq'!S19)</f>
        <v>1</v>
      </c>
      <c r="G8" s="583"/>
      <c r="H8" s="47">
        <f t="shared" si="1"/>
        <v>1.4166666666666665</v>
      </c>
      <c r="I8" s="48">
        <f t="shared" si="2"/>
        <v>2.9254025025900021</v>
      </c>
      <c r="J8" s="41" t="str">
        <f t="shared" si="3"/>
        <v>BAIXO</v>
      </c>
    </row>
    <row r="9" spans="1:10" ht="15" customHeight="1" x14ac:dyDescent="0.25">
      <c r="A9" s="572"/>
      <c r="B9" s="595"/>
      <c r="C9" s="47">
        <f>IF(E9="A ser especificado pela instalação portuária, caso necessário","-",'Ameaças e Cnsq'!R20)</f>
        <v>2.3333333333333335</v>
      </c>
      <c r="D9" s="47">
        <f t="shared" si="0"/>
        <v>2.064990001828237</v>
      </c>
      <c r="E9" s="28" t="s">
        <v>389</v>
      </c>
      <c r="F9" s="47">
        <f>IF(E9="A ser especificado pela instalação portuária, caso necessário","-",'Ameaças e Cnsq'!S20)</f>
        <v>3</v>
      </c>
      <c r="G9" s="583"/>
      <c r="H9" s="47">
        <f t="shared" si="1"/>
        <v>2.4166666666666665</v>
      </c>
      <c r="I9" s="48">
        <f t="shared" si="2"/>
        <v>4.9903925044182387</v>
      </c>
      <c r="J9" s="41" t="str">
        <f t="shared" si="3"/>
        <v>MÉDIO</v>
      </c>
    </row>
    <row r="10" spans="1:10" ht="15" customHeight="1" x14ac:dyDescent="0.25">
      <c r="A10" s="572"/>
      <c r="B10" s="595"/>
      <c r="C10" s="47">
        <f>IF(E10="A ser especificado pela instalação portuária, caso necessário","-",'Ameaças e Cnsq'!R21)</f>
        <v>2.3333333333333335</v>
      </c>
      <c r="D10" s="47">
        <f t="shared" si="0"/>
        <v>2.064990001828237</v>
      </c>
      <c r="E10" s="28" t="s">
        <v>411</v>
      </c>
      <c r="F10" s="47">
        <f>IF(E10="A ser especificado pela instalação portuária, caso necessário","-",'Ameaças e Cnsq'!S21)</f>
        <v>2</v>
      </c>
      <c r="G10" s="583"/>
      <c r="H10" s="47">
        <f t="shared" si="1"/>
        <v>1.9166666666666665</v>
      </c>
      <c r="I10" s="48">
        <f t="shared" si="2"/>
        <v>3.9578975035041206</v>
      </c>
      <c r="J10" s="41" t="str">
        <f t="shared" si="3"/>
        <v>MÉDIO</v>
      </c>
    </row>
    <row r="11" spans="1:10" ht="15" customHeight="1" x14ac:dyDescent="0.25">
      <c r="A11" s="572"/>
      <c r="B11" s="594"/>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3"/>
      <c r="H11" s="47" t="str">
        <f t="shared" si="1"/>
        <v>-</v>
      </c>
      <c r="I11" s="48" t="str">
        <f t="shared" si="2"/>
        <v>-</v>
      </c>
      <c r="J11" s="41" t="str">
        <f t="shared" si="3"/>
        <v>-</v>
      </c>
    </row>
    <row r="12" spans="1:10" ht="15" customHeight="1" x14ac:dyDescent="0.25">
      <c r="A12" s="572"/>
      <c r="B12" s="588" t="s">
        <v>641</v>
      </c>
      <c r="C12" s="49">
        <f>IF(E12="A ser especificado pela instalação portuária, caso necessário","-",'Ameaças e Cnsq'!R29)</f>
        <v>1.6666666666666667</v>
      </c>
      <c r="D12" s="49">
        <f t="shared" si="0"/>
        <v>1.7316566684949037</v>
      </c>
      <c r="E12" s="42" t="s">
        <v>427</v>
      </c>
      <c r="F12" s="49">
        <f>IF(E12="A ser especificado pela instalação portuária, caso necessário","-",'Ameaças e Cnsq'!S29)</f>
        <v>2</v>
      </c>
      <c r="G12" s="583"/>
      <c r="H12" s="49">
        <f t="shared" si="1"/>
        <v>1.9166666666666665</v>
      </c>
      <c r="I12" s="50">
        <f t="shared" si="2"/>
        <v>3.3190086146152318</v>
      </c>
      <c r="J12" s="51" t="str">
        <f t="shared" si="3"/>
        <v>BAIXO</v>
      </c>
    </row>
    <row r="13" spans="1:10" ht="15" customHeight="1" x14ac:dyDescent="0.25">
      <c r="A13" s="572"/>
      <c r="B13" s="589"/>
      <c r="C13" s="49">
        <f>IF(E13="A ser especificado pela instalação portuária, caso necessário","-",'Ameaças e Cnsq'!R30)</f>
        <v>1.6666666666666667</v>
      </c>
      <c r="D13" s="49">
        <f t="shared" si="0"/>
        <v>1.7316566684949037</v>
      </c>
      <c r="E13" s="42" t="s">
        <v>396</v>
      </c>
      <c r="F13" s="49">
        <f>IF(E13="A ser especificado pela instalação portuária, caso necessário","-",'Ameaças e Cnsq'!S30)</f>
        <v>1</v>
      </c>
      <c r="G13" s="583"/>
      <c r="H13" s="49">
        <f t="shared" si="1"/>
        <v>1.4166666666666665</v>
      </c>
      <c r="I13" s="50">
        <f t="shared" si="2"/>
        <v>2.4531802803677802</v>
      </c>
      <c r="J13" s="51" t="str">
        <f t="shared" si="3"/>
        <v>MUITO BAIXO</v>
      </c>
    </row>
    <row r="14" spans="1:10" ht="15" customHeight="1" x14ac:dyDescent="0.25">
      <c r="A14" s="572"/>
      <c r="B14" s="589"/>
      <c r="C14" s="49">
        <f>IF(E14="A ser especificado pela instalação portuária, caso necessário","-",'Ameaças e Cnsq'!R31)</f>
        <v>1.6666666666666667</v>
      </c>
      <c r="D14" s="49">
        <f t="shared" si="0"/>
        <v>1.7316566684949037</v>
      </c>
      <c r="E14" s="42" t="s">
        <v>453</v>
      </c>
      <c r="F14" s="49">
        <f>IF(E14="A ser especificado pela instalação portuária, caso necessário","-",'Ameaças e Cnsq'!S31)</f>
        <v>3</v>
      </c>
      <c r="G14" s="583"/>
      <c r="H14" s="49">
        <f t="shared" si="1"/>
        <v>2.4166666666666665</v>
      </c>
      <c r="I14" s="50">
        <f t="shared" si="2"/>
        <v>4.1848369488626842</v>
      </c>
      <c r="J14" s="51" t="str">
        <f t="shared" si="3"/>
        <v>MÉDIO</v>
      </c>
    </row>
    <row r="15" spans="1:10" ht="15" customHeight="1" x14ac:dyDescent="0.25">
      <c r="A15" s="572"/>
      <c r="B15" s="589"/>
      <c r="C15" s="49">
        <f>IF(E15="A ser especificado pela instalação portuária, caso necessário","-",'Ameaças e Cnsq'!R32)</f>
        <v>1.6666666666666667</v>
      </c>
      <c r="D15" s="49">
        <f t="shared" si="0"/>
        <v>1.7316566684949037</v>
      </c>
      <c r="E15" s="42" t="s">
        <v>393</v>
      </c>
      <c r="F15" s="49">
        <f>IF(E15="A ser especificado pela instalação portuária, caso necessário","-",'Ameaças e Cnsq'!S32)</f>
        <v>2</v>
      </c>
      <c r="G15" s="583"/>
      <c r="H15" s="49">
        <f t="shared" si="1"/>
        <v>1.9166666666666665</v>
      </c>
      <c r="I15" s="50">
        <f t="shared" si="2"/>
        <v>3.3190086146152318</v>
      </c>
      <c r="J15" s="51" t="str">
        <f t="shared" si="3"/>
        <v>BAIXO</v>
      </c>
    </row>
    <row r="16" spans="1:10" ht="15" customHeight="1" x14ac:dyDescent="0.25">
      <c r="A16" s="572"/>
      <c r="B16" s="589"/>
      <c r="C16" s="49">
        <f>IF(E16="A ser especificado pela instalação portuária, caso necessário","-",'Ameaças e Cnsq'!R33)</f>
        <v>1.6666666666666667</v>
      </c>
      <c r="D16" s="49">
        <f t="shared" si="0"/>
        <v>1.7316566684949037</v>
      </c>
      <c r="E16" s="42" t="s">
        <v>391</v>
      </c>
      <c r="F16" s="49">
        <f>IF(E16="A ser especificado pela instalação portuária, caso necessário","-",'Ameaças e Cnsq'!S33)</f>
        <v>1</v>
      </c>
      <c r="G16" s="583"/>
      <c r="H16" s="49">
        <f t="shared" si="1"/>
        <v>1.4166666666666665</v>
      </c>
      <c r="I16" s="50">
        <f t="shared" si="2"/>
        <v>2.4531802803677802</v>
      </c>
      <c r="J16" s="51" t="str">
        <f t="shared" si="3"/>
        <v>MUITO BAIXO</v>
      </c>
    </row>
    <row r="17" spans="1:10" ht="15" customHeight="1" x14ac:dyDescent="0.25">
      <c r="A17" s="572"/>
      <c r="B17" s="589"/>
      <c r="C17" s="49">
        <f>IF(E17="A ser especificado pela instalação portuária, caso necessário","-",'Ameaças e Cnsq'!R34)</f>
        <v>1.6666666666666667</v>
      </c>
      <c r="D17" s="49">
        <f t="shared" si="0"/>
        <v>1.7316566684949037</v>
      </c>
      <c r="E17" s="42" t="s">
        <v>389</v>
      </c>
      <c r="F17" s="49">
        <f>IF(E17="A ser especificado pela instalação portuária, caso necessário","-",'Ameaças e Cnsq'!S34)</f>
        <v>3</v>
      </c>
      <c r="G17" s="583"/>
      <c r="H17" s="49">
        <f t="shared" si="1"/>
        <v>2.4166666666666665</v>
      </c>
      <c r="I17" s="50">
        <f t="shared" si="2"/>
        <v>4.1848369488626842</v>
      </c>
      <c r="J17" s="51" t="str">
        <f t="shared" si="3"/>
        <v>MÉDIO</v>
      </c>
    </row>
    <row r="18" spans="1:10" ht="15" customHeight="1" x14ac:dyDescent="0.25">
      <c r="A18" s="572"/>
      <c r="B18" s="589"/>
      <c r="C18" s="49">
        <f>IF(E18="A ser especificado pela instalação portuária, caso necessário","-",'Ameaças e Cnsq'!R35)</f>
        <v>1.6666666666666667</v>
      </c>
      <c r="D18" s="49">
        <f t="shared" si="0"/>
        <v>1.7316566684949037</v>
      </c>
      <c r="E18" s="42" t="s">
        <v>411</v>
      </c>
      <c r="F18" s="49">
        <f>IF(E18="A ser especificado pela instalação portuária, caso necessário","-",'Ameaças e Cnsq'!S35)</f>
        <v>2</v>
      </c>
      <c r="G18" s="583"/>
      <c r="H18" s="49">
        <f t="shared" si="1"/>
        <v>1.9166666666666665</v>
      </c>
      <c r="I18" s="50">
        <f t="shared" si="2"/>
        <v>3.3190086146152318</v>
      </c>
      <c r="J18" s="51" t="str">
        <f t="shared" si="3"/>
        <v>BAIXO</v>
      </c>
    </row>
    <row r="19" spans="1:10" ht="15" customHeight="1" x14ac:dyDescent="0.25">
      <c r="A19" s="572"/>
      <c r="B19" s="591"/>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3"/>
      <c r="H19" s="49" t="str">
        <f t="shared" si="1"/>
        <v>-</v>
      </c>
      <c r="I19" s="50" t="str">
        <f t="shared" si="2"/>
        <v>-</v>
      </c>
      <c r="J19" s="51" t="str">
        <f t="shared" si="3"/>
        <v>-</v>
      </c>
    </row>
    <row r="20" spans="1:10" ht="15" customHeight="1" x14ac:dyDescent="0.25">
      <c r="A20" s="572"/>
      <c r="B20" s="593" t="s">
        <v>613</v>
      </c>
      <c r="C20" s="47">
        <f>IF(E20="A ser especificado pela instalação portuária, caso necessário","-",'Ameaças e Cnsq'!R43)</f>
        <v>1.8333333333333333</v>
      </c>
      <c r="D20" s="47">
        <f t="shared" si="0"/>
        <v>1.814990001828237</v>
      </c>
      <c r="E20" s="28" t="s">
        <v>377</v>
      </c>
      <c r="F20" s="47">
        <f>IF(E20="A ser especificado pela instalação portuária, caso necessário","-",'Ameaças e Cnsq'!S43)</f>
        <v>3</v>
      </c>
      <c r="G20" s="583"/>
      <c r="H20" s="47">
        <f t="shared" si="1"/>
        <v>2.4166666666666665</v>
      </c>
      <c r="I20" s="48">
        <f t="shared" si="2"/>
        <v>4.3862258377515726</v>
      </c>
      <c r="J20" s="41" t="str">
        <f t="shared" si="3"/>
        <v>MÉDIO</v>
      </c>
    </row>
    <row r="21" spans="1:10" ht="15" customHeight="1" x14ac:dyDescent="0.25">
      <c r="A21" s="572"/>
      <c r="B21" s="595"/>
      <c r="C21" s="47">
        <f>IF(E21="A ser especificado pela instalação portuária, caso necessário","-",'Ameaças e Cnsq'!R44)</f>
        <v>1.8333333333333333</v>
      </c>
      <c r="D21" s="47">
        <f t="shared" si="0"/>
        <v>1.814990001828237</v>
      </c>
      <c r="E21" s="28" t="s">
        <v>361</v>
      </c>
      <c r="F21" s="47">
        <f>IF(E21="A ser especificado pela instalação portuária, caso necessário","-",'Ameaças e Cnsq'!S44)</f>
        <v>2</v>
      </c>
      <c r="G21" s="583"/>
      <c r="H21" s="47">
        <f t="shared" si="1"/>
        <v>1.9166666666666665</v>
      </c>
      <c r="I21" s="48">
        <f t="shared" si="2"/>
        <v>3.4787308368374541</v>
      </c>
      <c r="J21" s="41" t="str">
        <f t="shared" si="3"/>
        <v>BAIXO</v>
      </c>
    </row>
    <row r="22" spans="1:10" ht="15" customHeight="1" x14ac:dyDescent="0.25">
      <c r="A22" s="572"/>
      <c r="B22" s="595"/>
      <c r="C22" s="47">
        <f>IF(E22="A ser especificado pela instalação portuária, caso necessário","-",'Ameaças e Cnsq'!R45)</f>
        <v>1.8333333333333333</v>
      </c>
      <c r="D22" s="47">
        <f t="shared" si="0"/>
        <v>1.814990001828237</v>
      </c>
      <c r="E22" s="28" t="s">
        <v>396</v>
      </c>
      <c r="F22" s="47">
        <f>IF(E22="A ser especificado pela instalação portuária, caso necessário","-",'Ameaças e Cnsq'!S45)</f>
        <v>1</v>
      </c>
      <c r="G22" s="583"/>
      <c r="H22" s="47">
        <f t="shared" si="1"/>
        <v>1.4166666666666665</v>
      </c>
      <c r="I22" s="48">
        <f t="shared" si="2"/>
        <v>2.5712358359233356</v>
      </c>
      <c r="J22" s="41" t="str">
        <f t="shared" si="3"/>
        <v>BAIXO</v>
      </c>
    </row>
    <row r="23" spans="1:10" ht="30" x14ac:dyDescent="0.25">
      <c r="A23" s="572"/>
      <c r="B23" s="595"/>
      <c r="C23" s="47">
        <f>IF(E23="A ser especificado pela instalação portuária, caso necessário","-",'Ameaças e Cnsq'!R46)</f>
        <v>1.8333333333333333</v>
      </c>
      <c r="D23" s="47">
        <f t="shared" si="0"/>
        <v>1.814990001828237</v>
      </c>
      <c r="E23" s="28" t="s">
        <v>359</v>
      </c>
      <c r="F23" s="47">
        <f>IF(E23="A ser especificado pela instalação portuária, caso necessário","-",'Ameaças e Cnsq'!S46)</f>
        <v>3</v>
      </c>
      <c r="G23" s="583"/>
      <c r="H23" s="47">
        <f t="shared" si="1"/>
        <v>2.4166666666666665</v>
      </c>
      <c r="I23" s="48">
        <f t="shared" si="2"/>
        <v>4.3862258377515726</v>
      </c>
      <c r="J23" s="41" t="str">
        <f t="shared" si="3"/>
        <v>MÉDIO</v>
      </c>
    </row>
    <row r="24" spans="1:10" ht="15" customHeight="1" x14ac:dyDescent="0.25">
      <c r="A24" s="572"/>
      <c r="B24" s="595"/>
      <c r="C24" s="47">
        <f>IF(E24="A ser especificado pela instalação portuária, caso necessário","-",'Ameaças e Cnsq'!R47)</f>
        <v>1.8333333333333333</v>
      </c>
      <c r="D24" s="47">
        <f t="shared" si="0"/>
        <v>1.814990001828237</v>
      </c>
      <c r="E24" s="28" t="s">
        <v>393</v>
      </c>
      <c r="F24" s="47">
        <f>IF(E24="A ser especificado pela instalação portuária, caso necessário","-",'Ameaças e Cnsq'!S47)</f>
        <v>2</v>
      </c>
      <c r="G24" s="583"/>
      <c r="H24" s="47">
        <f t="shared" si="1"/>
        <v>1.9166666666666665</v>
      </c>
      <c r="I24" s="48">
        <f t="shared" si="2"/>
        <v>3.4787308368374541</v>
      </c>
      <c r="J24" s="41" t="str">
        <f t="shared" si="3"/>
        <v>BAIXO</v>
      </c>
    </row>
    <row r="25" spans="1:10" ht="15" customHeight="1" x14ac:dyDescent="0.25">
      <c r="A25" s="572"/>
      <c r="B25" s="595"/>
      <c r="C25" s="47">
        <f>IF(E25="A ser especificado pela instalação portuária, caso necessário","-",'Ameaças e Cnsq'!R48)</f>
        <v>1.8333333333333333</v>
      </c>
      <c r="D25" s="47">
        <f t="shared" si="0"/>
        <v>1.814990001828237</v>
      </c>
      <c r="E25" s="28" t="s">
        <v>391</v>
      </c>
      <c r="F25" s="47">
        <f>IF(E25="A ser especificado pela instalação portuária, caso necessário","-",'Ameaças e Cnsq'!S48)</f>
        <v>1</v>
      </c>
      <c r="G25" s="583"/>
      <c r="H25" s="47">
        <f t="shared" si="1"/>
        <v>1.4166666666666665</v>
      </c>
      <c r="I25" s="48">
        <f t="shared" si="2"/>
        <v>2.5712358359233356</v>
      </c>
      <c r="J25" s="41" t="str">
        <f t="shared" si="3"/>
        <v>BAIXO</v>
      </c>
    </row>
    <row r="26" spans="1:10" ht="15" customHeight="1" x14ac:dyDescent="0.25">
      <c r="A26" s="572"/>
      <c r="B26" s="595"/>
      <c r="C26" s="47">
        <f>IF(E26="A ser especificado pela instalação portuária, caso necessário","-",'Ameaças e Cnsq'!R49)</f>
        <v>1.8333333333333333</v>
      </c>
      <c r="D26" s="47">
        <f t="shared" si="0"/>
        <v>1.814990001828237</v>
      </c>
      <c r="E26" s="28" t="s">
        <v>389</v>
      </c>
      <c r="F26" s="47">
        <f>IF(E26="A ser especificado pela instalação portuária, caso necessário","-",'Ameaças e Cnsq'!S49)</f>
        <v>3</v>
      </c>
      <c r="G26" s="583"/>
      <c r="H26" s="47">
        <f t="shared" si="1"/>
        <v>2.4166666666666665</v>
      </c>
      <c r="I26" s="48">
        <f t="shared" si="2"/>
        <v>4.3862258377515726</v>
      </c>
      <c r="J26" s="41" t="str">
        <f t="shared" si="3"/>
        <v>MÉDIO</v>
      </c>
    </row>
    <row r="27" spans="1:10" ht="15" customHeight="1" x14ac:dyDescent="0.25">
      <c r="A27" s="572"/>
      <c r="B27" s="595"/>
      <c r="C27" s="47">
        <f>IF(E27="A ser especificado pela instalação portuária, caso necessário","-",'Ameaças e Cnsq'!R50)</f>
        <v>1.8333333333333333</v>
      </c>
      <c r="D27" s="47">
        <f t="shared" si="0"/>
        <v>1.814990001828237</v>
      </c>
      <c r="E27" s="28" t="s">
        <v>411</v>
      </c>
      <c r="F27" s="47">
        <f>IF(E27="A ser especificado pela instalação portuária, caso necessário","-",'Ameaças e Cnsq'!S50)</f>
        <v>2</v>
      </c>
      <c r="G27" s="583"/>
      <c r="H27" s="47">
        <f t="shared" si="1"/>
        <v>1.9166666666666665</v>
      </c>
      <c r="I27" s="48">
        <f t="shared" si="2"/>
        <v>3.4787308368374541</v>
      </c>
      <c r="J27" s="41" t="str">
        <f t="shared" si="3"/>
        <v>BAIXO</v>
      </c>
    </row>
    <row r="28" spans="1:10" ht="15" customHeight="1" x14ac:dyDescent="0.25">
      <c r="A28" s="572"/>
      <c r="B28" s="594"/>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3"/>
      <c r="H28" s="47" t="str">
        <f t="shared" si="1"/>
        <v>-</v>
      </c>
      <c r="I28" s="48" t="str">
        <f t="shared" si="2"/>
        <v>-</v>
      </c>
      <c r="J28" s="41" t="str">
        <f t="shared" si="3"/>
        <v>-</v>
      </c>
    </row>
    <row r="29" spans="1:10" ht="15" customHeight="1" x14ac:dyDescent="0.25">
      <c r="A29" s="572"/>
      <c r="B29" s="588" t="s">
        <v>614</v>
      </c>
      <c r="C29" s="49">
        <f>IF(E29="A ser especificado pela instalação portuária, caso necessário","-",'Ameaças e Cnsq'!R58)</f>
        <v>1.8333333333333333</v>
      </c>
      <c r="D29" s="49">
        <f t="shared" si="0"/>
        <v>1.814990001828237</v>
      </c>
      <c r="E29" s="42" t="s">
        <v>377</v>
      </c>
      <c r="F29" s="49">
        <f>IF(E29="A ser especificado pela instalação portuária, caso necessário","-",'Ameaças e Cnsq'!S58)</f>
        <v>2</v>
      </c>
      <c r="G29" s="583"/>
      <c r="H29" s="49">
        <f t="shared" si="1"/>
        <v>1.9166666666666665</v>
      </c>
      <c r="I29" s="50">
        <f t="shared" si="2"/>
        <v>3.4787308368374541</v>
      </c>
      <c r="J29" s="51" t="str">
        <f t="shared" si="3"/>
        <v>BAIXO</v>
      </c>
    </row>
    <row r="30" spans="1:10" ht="15" customHeight="1" x14ac:dyDescent="0.25">
      <c r="A30" s="572"/>
      <c r="B30" s="589"/>
      <c r="C30" s="49">
        <f>IF(E30="A ser especificado pela instalação portuária, caso necessário","-",'Ameaças e Cnsq'!R59)</f>
        <v>1.8333333333333333</v>
      </c>
      <c r="D30" s="49">
        <f t="shared" si="0"/>
        <v>1.814990001828237</v>
      </c>
      <c r="E30" s="42" t="s">
        <v>361</v>
      </c>
      <c r="F30" s="49">
        <f>IF(E30="A ser especificado pela instalação portuária, caso necessário","-",'Ameaças e Cnsq'!S59)</f>
        <v>1</v>
      </c>
      <c r="G30" s="583"/>
      <c r="H30" s="49">
        <f t="shared" si="1"/>
        <v>1.4166666666666665</v>
      </c>
      <c r="I30" s="50">
        <f t="shared" si="2"/>
        <v>2.5712358359233356</v>
      </c>
      <c r="J30" s="51" t="str">
        <f t="shared" si="3"/>
        <v>BAIXO</v>
      </c>
    </row>
    <row r="31" spans="1:10" ht="15" customHeight="1" x14ac:dyDescent="0.25">
      <c r="A31" s="572"/>
      <c r="B31" s="589"/>
      <c r="C31" s="49">
        <f>IF(E31="A ser especificado pela instalação portuária, caso necessário","-",'Ameaças e Cnsq'!R60)</f>
        <v>1.8333333333333333</v>
      </c>
      <c r="D31" s="49">
        <f t="shared" si="0"/>
        <v>1.814990001828237</v>
      </c>
      <c r="E31" s="42" t="s">
        <v>396</v>
      </c>
      <c r="F31" s="49">
        <f>IF(E31="A ser especificado pela instalação portuária, caso necessário","-",'Ameaças e Cnsq'!S60)</f>
        <v>3</v>
      </c>
      <c r="G31" s="583"/>
      <c r="H31" s="49">
        <f t="shared" si="1"/>
        <v>2.4166666666666665</v>
      </c>
      <c r="I31" s="50">
        <f t="shared" si="2"/>
        <v>4.3862258377515726</v>
      </c>
      <c r="J31" s="51" t="str">
        <f t="shared" si="3"/>
        <v>MÉDIO</v>
      </c>
    </row>
    <row r="32" spans="1:10" ht="30" x14ac:dyDescent="0.25">
      <c r="A32" s="572"/>
      <c r="B32" s="589"/>
      <c r="C32" s="49">
        <f>IF(E32="A ser especificado pela instalação portuária, caso necessário","-",'Ameaças e Cnsq'!R61)</f>
        <v>1.8333333333333333</v>
      </c>
      <c r="D32" s="49">
        <f t="shared" si="0"/>
        <v>1.814990001828237</v>
      </c>
      <c r="E32" s="42" t="s">
        <v>359</v>
      </c>
      <c r="F32" s="49">
        <f>IF(E32="A ser especificado pela instalação portuária, caso necessário","-",'Ameaças e Cnsq'!S61)</f>
        <v>2</v>
      </c>
      <c r="G32" s="583"/>
      <c r="H32" s="49">
        <f t="shared" si="1"/>
        <v>1.9166666666666665</v>
      </c>
      <c r="I32" s="50">
        <f t="shared" si="2"/>
        <v>3.4787308368374541</v>
      </c>
      <c r="J32" s="51" t="str">
        <f t="shared" si="3"/>
        <v>BAIXO</v>
      </c>
    </row>
    <row r="33" spans="1:10" ht="15" customHeight="1" x14ac:dyDescent="0.25">
      <c r="A33" s="572"/>
      <c r="B33" s="589"/>
      <c r="C33" s="49">
        <f>IF(E33="A ser especificado pela instalação portuária, caso necessário","-",'Ameaças e Cnsq'!R62)</f>
        <v>1.8333333333333333</v>
      </c>
      <c r="D33" s="49">
        <f t="shared" si="0"/>
        <v>1.814990001828237</v>
      </c>
      <c r="E33" s="42" t="s">
        <v>393</v>
      </c>
      <c r="F33" s="49">
        <f>IF(E33="A ser especificado pela instalação portuária, caso necessário","-",'Ameaças e Cnsq'!S62)</f>
        <v>1</v>
      </c>
      <c r="G33" s="583"/>
      <c r="H33" s="49">
        <f t="shared" si="1"/>
        <v>1.4166666666666665</v>
      </c>
      <c r="I33" s="50">
        <f t="shared" si="2"/>
        <v>2.5712358359233356</v>
      </c>
      <c r="J33" s="51" t="str">
        <f t="shared" si="3"/>
        <v>BAIXO</v>
      </c>
    </row>
    <row r="34" spans="1:10" ht="15" customHeight="1" x14ac:dyDescent="0.25">
      <c r="A34" s="572"/>
      <c r="B34" s="589"/>
      <c r="C34" s="49">
        <f>IF(E34="A ser especificado pela instalação portuária, caso necessário","-",'Ameaças e Cnsq'!R63)</f>
        <v>1.8333333333333333</v>
      </c>
      <c r="D34" s="49">
        <f t="shared" si="0"/>
        <v>1.814990001828237</v>
      </c>
      <c r="E34" s="42" t="s">
        <v>391</v>
      </c>
      <c r="F34" s="49">
        <f>IF(E34="A ser especificado pela instalação portuária, caso necessário","-",'Ameaças e Cnsq'!S63)</f>
        <v>3</v>
      </c>
      <c r="G34" s="583"/>
      <c r="H34" s="49">
        <f t="shared" si="1"/>
        <v>2.4166666666666665</v>
      </c>
      <c r="I34" s="50">
        <f t="shared" si="2"/>
        <v>4.3862258377515726</v>
      </c>
      <c r="J34" s="51" t="str">
        <f t="shared" si="3"/>
        <v>MÉDIO</v>
      </c>
    </row>
    <row r="35" spans="1:10" ht="15" customHeight="1" x14ac:dyDescent="0.25">
      <c r="A35" s="572"/>
      <c r="B35" s="589"/>
      <c r="C35" s="49">
        <f>IF(E35="A ser especificado pela instalação portuária, caso necessário","-",'Ameaças e Cnsq'!R64)</f>
        <v>1.8333333333333333</v>
      </c>
      <c r="D35" s="49">
        <f t="shared" si="0"/>
        <v>1.814990001828237</v>
      </c>
      <c r="E35" s="42" t="s">
        <v>389</v>
      </c>
      <c r="F35" s="49">
        <f>IF(E35="A ser especificado pela instalação portuária, caso necessário","-",'Ameaças e Cnsq'!S64)</f>
        <v>2</v>
      </c>
      <c r="G35" s="583"/>
      <c r="H35" s="49">
        <f t="shared" si="1"/>
        <v>1.9166666666666665</v>
      </c>
      <c r="I35" s="50">
        <f t="shared" si="2"/>
        <v>3.4787308368374541</v>
      </c>
      <c r="J35" s="51" t="str">
        <f t="shared" si="3"/>
        <v>BAIXO</v>
      </c>
    </row>
    <row r="36" spans="1:10" ht="15" customHeight="1" x14ac:dyDescent="0.25">
      <c r="A36" s="572"/>
      <c r="B36" s="591"/>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3"/>
      <c r="H36" s="49" t="str">
        <f t="shared" si="1"/>
        <v>-</v>
      </c>
      <c r="I36" s="50" t="str">
        <f t="shared" si="2"/>
        <v>-</v>
      </c>
      <c r="J36" s="51" t="str">
        <f t="shared" si="3"/>
        <v>-</v>
      </c>
    </row>
    <row r="37" spans="1:10" ht="15" customHeight="1" x14ac:dyDescent="0.25">
      <c r="A37" s="572"/>
      <c r="B37" s="593" t="s">
        <v>642</v>
      </c>
      <c r="C37" s="47">
        <f>IF(E37="A ser especificado pela instalação portuária, caso necessário","-",'Ameaças e Cnsq'!R72)</f>
        <v>1.8333333333333333</v>
      </c>
      <c r="D37" s="47">
        <f t="shared" si="0"/>
        <v>1.814990001828237</v>
      </c>
      <c r="E37" s="28" t="s">
        <v>427</v>
      </c>
      <c r="F37" s="47">
        <f>IF(E37="A ser especificado pela instalação portuária, caso necessário","-",'Ameaças e Cnsq'!S72)</f>
        <v>1</v>
      </c>
      <c r="G37" s="583"/>
      <c r="H37" s="47">
        <f t="shared" si="1"/>
        <v>1.4166666666666665</v>
      </c>
      <c r="I37" s="48">
        <f t="shared" si="2"/>
        <v>2.5712358359233356</v>
      </c>
      <c r="J37" s="41" t="str">
        <f t="shared" si="3"/>
        <v>BAIXO</v>
      </c>
    </row>
    <row r="38" spans="1:10" ht="15" customHeight="1" x14ac:dyDescent="0.25">
      <c r="A38" s="572"/>
      <c r="B38" s="595"/>
      <c r="C38" s="47">
        <f>IF(E38="A ser especificado pela instalação portuária, caso necessário","-",'Ameaças e Cnsq'!R73)</f>
        <v>1.8333333333333333</v>
      </c>
      <c r="D38" s="47">
        <f t="shared" si="0"/>
        <v>1.814990001828237</v>
      </c>
      <c r="E38" s="28" t="s">
        <v>396</v>
      </c>
      <c r="F38" s="47">
        <f>IF(E38="A ser especificado pela instalação portuária, caso necessário","-",'Ameaças e Cnsq'!S73)</f>
        <v>3</v>
      </c>
      <c r="G38" s="583"/>
      <c r="H38" s="47">
        <f t="shared" si="1"/>
        <v>2.4166666666666665</v>
      </c>
      <c r="I38" s="48">
        <f t="shared" si="2"/>
        <v>4.3862258377515726</v>
      </c>
      <c r="J38" s="41" t="str">
        <f t="shared" si="3"/>
        <v>MÉDIO</v>
      </c>
    </row>
    <row r="39" spans="1:10" ht="15" customHeight="1" x14ac:dyDescent="0.25">
      <c r="A39" s="572"/>
      <c r="B39" s="595"/>
      <c r="C39" s="47">
        <f>IF(E39="A ser especificado pela instalação portuária, caso necessário","-",'Ameaças e Cnsq'!R74)</f>
        <v>1.8333333333333333</v>
      </c>
      <c r="D39" s="47">
        <f t="shared" si="0"/>
        <v>1.814990001828237</v>
      </c>
      <c r="E39" s="28" t="s">
        <v>393</v>
      </c>
      <c r="F39" s="47">
        <f>IF(E39="A ser especificado pela instalação portuária, caso necessário","-",'Ameaças e Cnsq'!S74)</f>
        <v>2</v>
      </c>
      <c r="G39" s="583"/>
      <c r="H39" s="47">
        <f t="shared" si="1"/>
        <v>1.9166666666666665</v>
      </c>
      <c r="I39" s="48">
        <f t="shared" si="2"/>
        <v>3.4787308368374541</v>
      </c>
      <c r="J39" s="41" t="str">
        <f t="shared" si="3"/>
        <v>BAIXO</v>
      </c>
    </row>
    <row r="40" spans="1:10" ht="15" customHeight="1" x14ac:dyDescent="0.25">
      <c r="A40" s="572"/>
      <c r="B40" s="595"/>
      <c r="C40" s="47">
        <f>IF(E40="A ser especificado pela instalação portuária, caso necessário","-",'Ameaças e Cnsq'!R75)</f>
        <v>1.8333333333333333</v>
      </c>
      <c r="D40" s="47">
        <f t="shared" si="0"/>
        <v>1.814990001828237</v>
      </c>
      <c r="E40" s="28" t="s">
        <v>391</v>
      </c>
      <c r="F40" s="47">
        <f>IF(E40="A ser especificado pela instalação portuária, caso necessário","-",'Ameaças e Cnsq'!S75)</f>
        <v>1</v>
      </c>
      <c r="G40" s="583"/>
      <c r="H40" s="47">
        <f t="shared" si="1"/>
        <v>1.4166666666666665</v>
      </c>
      <c r="I40" s="48">
        <f t="shared" si="2"/>
        <v>2.5712358359233356</v>
      </c>
      <c r="J40" s="41" t="str">
        <f t="shared" si="3"/>
        <v>BAIXO</v>
      </c>
    </row>
    <row r="41" spans="1:10" ht="15" customHeight="1" x14ac:dyDescent="0.25">
      <c r="A41" s="572"/>
      <c r="B41" s="595"/>
      <c r="C41" s="47">
        <f>IF(E41="A ser especificado pela instalação portuária, caso necessário","-",'Ameaças e Cnsq'!R76)</f>
        <v>1.8333333333333333</v>
      </c>
      <c r="D41" s="47">
        <f t="shared" si="0"/>
        <v>1.814990001828237</v>
      </c>
      <c r="E41" s="28" t="s">
        <v>389</v>
      </c>
      <c r="F41" s="47">
        <f>IF(E41="A ser especificado pela instalação portuária, caso necessário","-",'Ameaças e Cnsq'!S76)</f>
        <v>3</v>
      </c>
      <c r="G41" s="583"/>
      <c r="H41" s="47">
        <f t="shared" si="1"/>
        <v>2.4166666666666665</v>
      </c>
      <c r="I41" s="48">
        <f t="shared" si="2"/>
        <v>4.3862258377515726</v>
      </c>
      <c r="J41" s="41" t="str">
        <f t="shared" si="3"/>
        <v>MÉDIO</v>
      </c>
    </row>
    <row r="42" spans="1:10" ht="15" customHeight="1" x14ac:dyDescent="0.25">
      <c r="A42" s="572"/>
      <c r="B42" s="595"/>
      <c r="C42" s="47">
        <f>IF(E42="A ser especificado pela instalação portuária, caso necessário","-",'Ameaças e Cnsq'!R77)</f>
        <v>1.8333333333333333</v>
      </c>
      <c r="D42" s="47">
        <f t="shared" si="0"/>
        <v>1.814990001828237</v>
      </c>
      <c r="E42" s="28" t="s">
        <v>411</v>
      </c>
      <c r="F42" s="47">
        <f>IF(E42="A ser especificado pela instalação portuária, caso necessário","-",'Ameaças e Cnsq'!S77)</f>
        <v>2</v>
      </c>
      <c r="G42" s="583"/>
      <c r="H42" s="47">
        <f t="shared" si="1"/>
        <v>1.9166666666666665</v>
      </c>
      <c r="I42" s="48">
        <f t="shared" si="2"/>
        <v>3.4787308368374541</v>
      </c>
      <c r="J42" s="41" t="str">
        <f t="shared" si="3"/>
        <v>BAIXO</v>
      </c>
    </row>
    <row r="43" spans="1:10" ht="15" customHeight="1" x14ac:dyDescent="0.25">
      <c r="A43" s="572"/>
      <c r="B43" s="594"/>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3"/>
      <c r="H43" s="47" t="str">
        <f t="shared" si="1"/>
        <v>-</v>
      </c>
      <c r="I43" s="48" t="str">
        <f t="shared" si="2"/>
        <v>-</v>
      </c>
      <c r="J43" s="41" t="str">
        <f t="shared" si="3"/>
        <v>-</v>
      </c>
    </row>
    <row r="44" spans="1:10" ht="15" customHeight="1" x14ac:dyDescent="0.25">
      <c r="A44" s="572"/>
      <c r="B44" s="588" t="s">
        <v>615</v>
      </c>
      <c r="C44" s="49">
        <f>IF(E44="A ser especificado pela instalação portuária, caso necessário","-",'Ameaças e Cnsq'!R85)</f>
        <v>1.8333333333333333</v>
      </c>
      <c r="D44" s="49">
        <f t="shared" si="0"/>
        <v>1.814990001828237</v>
      </c>
      <c r="E44" s="42" t="s">
        <v>377</v>
      </c>
      <c r="F44" s="49">
        <f>IF(E44="A ser especificado pela instalação portuária, caso necessário","-",'Ameaças e Cnsq'!S85)</f>
        <v>3</v>
      </c>
      <c r="G44" s="583"/>
      <c r="H44" s="49">
        <f t="shared" si="1"/>
        <v>2.4166666666666665</v>
      </c>
      <c r="I44" s="50">
        <f t="shared" si="2"/>
        <v>4.3862258377515726</v>
      </c>
      <c r="J44" s="51" t="str">
        <f t="shared" si="3"/>
        <v>MÉDIO</v>
      </c>
    </row>
    <row r="45" spans="1:10" ht="15" customHeight="1" x14ac:dyDescent="0.25">
      <c r="A45" s="572"/>
      <c r="B45" s="589"/>
      <c r="C45" s="49">
        <f>IF(E45="A ser especificado pela instalação portuária, caso necessário","-",'Ameaças e Cnsq'!R86)</f>
        <v>1.8333333333333333</v>
      </c>
      <c r="D45" s="49">
        <f t="shared" si="0"/>
        <v>1.814990001828237</v>
      </c>
      <c r="E45" s="42" t="s">
        <v>361</v>
      </c>
      <c r="F45" s="49">
        <f>IF(E45="A ser especificado pela instalação portuária, caso necessário","-",'Ameaças e Cnsq'!S86)</f>
        <v>2</v>
      </c>
      <c r="G45" s="583"/>
      <c r="H45" s="49">
        <f t="shared" si="1"/>
        <v>1.9166666666666665</v>
      </c>
      <c r="I45" s="50">
        <f t="shared" si="2"/>
        <v>3.4787308368374541</v>
      </c>
      <c r="J45" s="51" t="str">
        <f t="shared" si="3"/>
        <v>BAIXO</v>
      </c>
    </row>
    <row r="46" spans="1:10" ht="15" customHeight="1" x14ac:dyDescent="0.25">
      <c r="A46" s="572"/>
      <c r="B46" s="589"/>
      <c r="C46" s="49">
        <f>IF(E46="A ser especificado pela instalação portuária, caso necessário","-",'Ameaças e Cnsq'!R87)</f>
        <v>1.8333333333333333</v>
      </c>
      <c r="D46" s="49">
        <f t="shared" si="0"/>
        <v>1.814990001828237</v>
      </c>
      <c r="E46" s="42" t="s">
        <v>396</v>
      </c>
      <c r="F46" s="49">
        <f>IF(E46="A ser especificado pela instalação portuária, caso necessário","-",'Ameaças e Cnsq'!S87)</f>
        <v>1</v>
      </c>
      <c r="G46" s="583"/>
      <c r="H46" s="49">
        <f t="shared" si="1"/>
        <v>1.4166666666666665</v>
      </c>
      <c r="I46" s="50">
        <f t="shared" si="2"/>
        <v>2.5712358359233356</v>
      </c>
      <c r="J46" s="51" t="str">
        <f t="shared" si="3"/>
        <v>BAIXO</v>
      </c>
    </row>
    <row r="47" spans="1:10" ht="30" x14ac:dyDescent="0.25">
      <c r="A47" s="572"/>
      <c r="B47" s="589"/>
      <c r="C47" s="49">
        <f>IF(E47="A ser especificado pela instalação portuária, caso necessário","-",'Ameaças e Cnsq'!R88)</f>
        <v>1.8333333333333333</v>
      </c>
      <c r="D47" s="49">
        <f t="shared" si="0"/>
        <v>1.814990001828237</v>
      </c>
      <c r="E47" s="42" t="s">
        <v>359</v>
      </c>
      <c r="F47" s="49">
        <f>IF(E47="A ser especificado pela instalação portuária, caso necessário","-",'Ameaças e Cnsq'!S88)</f>
        <v>3</v>
      </c>
      <c r="G47" s="583"/>
      <c r="H47" s="49">
        <f t="shared" si="1"/>
        <v>2.4166666666666665</v>
      </c>
      <c r="I47" s="50">
        <f t="shared" si="2"/>
        <v>4.3862258377515726</v>
      </c>
      <c r="J47" s="51" t="str">
        <f t="shared" si="3"/>
        <v>MÉDIO</v>
      </c>
    </row>
    <row r="48" spans="1:10" ht="15" customHeight="1" x14ac:dyDescent="0.25">
      <c r="A48" s="572"/>
      <c r="B48" s="589"/>
      <c r="C48" s="49">
        <f>IF(E48="A ser especificado pela instalação portuária, caso necessário","-",'Ameaças e Cnsq'!R89)</f>
        <v>1.8333333333333333</v>
      </c>
      <c r="D48" s="49">
        <f t="shared" si="0"/>
        <v>1.814990001828237</v>
      </c>
      <c r="E48" s="42" t="s">
        <v>393</v>
      </c>
      <c r="F48" s="49">
        <f>IF(E48="A ser especificado pela instalação portuária, caso necessário","-",'Ameaças e Cnsq'!S89)</f>
        <v>2</v>
      </c>
      <c r="G48" s="583"/>
      <c r="H48" s="49">
        <f t="shared" si="1"/>
        <v>1.9166666666666665</v>
      </c>
      <c r="I48" s="50">
        <f t="shared" si="2"/>
        <v>3.4787308368374541</v>
      </c>
      <c r="J48" s="51" t="str">
        <f t="shared" si="3"/>
        <v>BAIXO</v>
      </c>
    </row>
    <row r="49" spans="1:10" ht="15" customHeight="1" x14ac:dyDescent="0.25">
      <c r="A49" s="572"/>
      <c r="B49" s="589"/>
      <c r="C49" s="49">
        <f>IF(E49="A ser especificado pela instalação portuária, caso necessário","-",'Ameaças e Cnsq'!R90)</f>
        <v>1.8333333333333333</v>
      </c>
      <c r="D49" s="49">
        <f t="shared" si="0"/>
        <v>1.814990001828237</v>
      </c>
      <c r="E49" s="42" t="s">
        <v>391</v>
      </c>
      <c r="F49" s="49">
        <f>IF(E49="A ser especificado pela instalação portuária, caso necessário","-",'Ameaças e Cnsq'!S90)</f>
        <v>1</v>
      </c>
      <c r="G49" s="583"/>
      <c r="H49" s="49">
        <f t="shared" si="1"/>
        <v>1.4166666666666665</v>
      </c>
      <c r="I49" s="50">
        <f t="shared" si="2"/>
        <v>2.5712358359233356</v>
      </c>
      <c r="J49" s="51" t="str">
        <f t="shared" si="3"/>
        <v>BAIXO</v>
      </c>
    </row>
    <row r="50" spans="1:10" ht="15" customHeight="1" x14ac:dyDescent="0.25">
      <c r="A50" s="572"/>
      <c r="B50" s="589"/>
      <c r="C50" s="49">
        <f>IF(E50="A ser especificado pela instalação portuária, caso necessário","-",'Ameaças e Cnsq'!R91)</f>
        <v>1.8333333333333333</v>
      </c>
      <c r="D50" s="49">
        <f t="shared" si="0"/>
        <v>1.814990001828237</v>
      </c>
      <c r="E50" s="42" t="s">
        <v>389</v>
      </c>
      <c r="F50" s="49">
        <f>IF(E50="A ser especificado pela instalação portuária, caso necessário","-",'Ameaças e Cnsq'!S91)</f>
        <v>3</v>
      </c>
      <c r="G50" s="583"/>
      <c r="H50" s="49">
        <f t="shared" si="1"/>
        <v>2.4166666666666665</v>
      </c>
      <c r="I50" s="50">
        <f t="shared" si="2"/>
        <v>4.3862258377515726</v>
      </c>
      <c r="J50" s="51" t="str">
        <f t="shared" si="3"/>
        <v>MÉDIO</v>
      </c>
    </row>
    <row r="51" spans="1:10" ht="15" customHeight="1" x14ac:dyDescent="0.25">
      <c r="A51" s="572"/>
      <c r="B51" s="589"/>
      <c r="C51" s="49">
        <f>IF(E51="A ser especificado pela instalação portuária, caso necessário","-",'Ameaças e Cnsq'!R92)</f>
        <v>2</v>
      </c>
      <c r="D51" s="49">
        <f t="shared" si="0"/>
        <v>1.8983233351615705</v>
      </c>
      <c r="E51" s="42" t="s">
        <v>411</v>
      </c>
      <c r="F51" s="49">
        <f>IF(E51="A ser especificado pela instalação portuária, caso necessário","-",'Ameaças e Cnsq'!S92)</f>
        <v>2</v>
      </c>
      <c r="G51" s="583"/>
      <c r="H51" s="49">
        <f t="shared" si="1"/>
        <v>1.9166666666666665</v>
      </c>
      <c r="I51" s="50">
        <f t="shared" si="2"/>
        <v>3.6384530590596764</v>
      </c>
      <c r="J51" s="51" t="str">
        <f t="shared" si="3"/>
        <v>MÉDIO</v>
      </c>
    </row>
    <row r="52" spans="1:10" ht="15" customHeight="1" x14ac:dyDescent="0.25">
      <c r="A52" s="572"/>
      <c r="B52" s="591"/>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3"/>
      <c r="H52" s="49" t="str">
        <f t="shared" si="1"/>
        <v>-</v>
      </c>
      <c r="I52" s="50" t="str">
        <f t="shared" si="2"/>
        <v>-</v>
      </c>
      <c r="J52" s="51" t="str">
        <f t="shared" si="3"/>
        <v>-</v>
      </c>
    </row>
    <row r="53" spans="1:10" ht="15" customHeight="1" x14ac:dyDescent="0.25">
      <c r="A53" s="572"/>
      <c r="B53" s="593" t="s">
        <v>616</v>
      </c>
      <c r="C53" s="47">
        <f>IF(E53="A ser especificado pela instalação portuária, caso necessário","-",'Ameaças e Cnsq'!R100)</f>
        <v>1.8333333333333333</v>
      </c>
      <c r="D53" s="47">
        <f t="shared" si="0"/>
        <v>1.814990001828237</v>
      </c>
      <c r="E53" s="28" t="s">
        <v>377</v>
      </c>
      <c r="F53" s="47">
        <f>IF(E53="A ser especificado pela instalação portuária, caso necessário","-",'Ameaças e Cnsq'!S100)</f>
        <v>1</v>
      </c>
      <c r="G53" s="583"/>
      <c r="H53" s="47">
        <f t="shared" si="1"/>
        <v>1.4166666666666665</v>
      </c>
      <c r="I53" s="48">
        <f t="shared" si="2"/>
        <v>2.5712358359233356</v>
      </c>
      <c r="J53" s="41" t="str">
        <f t="shared" si="3"/>
        <v>BAIXO</v>
      </c>
    </row>
    <row r="54" spans="1:10" ht="15" customHeight="1" x14ac:dyDescent="0.25">
      <c r="A54" s="572"/>
      <c r="B54" s="595"/>
      <c r="C54" s="47">
        <f>IF(E54="A ser especificado pela instalação portuária, caso necessário","-",'Ameaças e Cnsq'!R101)</f>
        <v>1.8333333333333333</v>
      </c>
      <c r="D54" s="47">
        <f t="shared" si="0"/>
        <v>1.814990001828237</v>
      </c>
      <c r="E54" s="28" t="s">
        <v>361</v>
      </c>
      <c r="F54" s="47">
        <f>IF(E54="A ser especificado pela instalação portuária, caso necessário","-",'Ameaças e Cnsq'!S101)</f>
        <v>3</v>
      </c>
      <c r="G54" s="583"/>
      <c r="H54" s="47">
        <f t="shared" si="1"/>
        <v>2.4166666666666665</v>
      </c>
      <c r="I54" s="48">
        <f t="shared" si="2"/>
        <v>4.3862258377515726</v>
      </c>
      <c r="J54" s="41" t="str">
        <f t="shared" si="3"/>
        <v>MÉDIO</v>
      </c>
    </row>
    <row r="55" spans="1:10" ht="15" customHeight="1" x14ac:dyDescent="0.25">
      <c r="A55" s="572"/>
      <c r="B55" s="595"/>
      <c r="C55" s="47">
        <f>IF(E55="A ser especificado pela instalação portuária, caso necessário","-",'Ameaças e Cnsq'!R102)</f>
        <v>1.8333333333333333</v>
      </c>
      <c r="D55" s="47">
        <f t="shared" si="0"/>
        <v>1.814990001828237</v>
      </c>
      <c r="E55" s="28" t="s">
        <v>396</v>
      </c>
      <c r="F55" s="47">
        <f>IF(E55="A ser especificado pela instalação portuária, caso necessário","-",'Ameaças e Cnsq'!S102)</f>
        <v>2</v>
      </c>
      <c r="G55" s="583"/>
      <c r="H55" s="47">
        <f t="shared" si="1"/>
        <v>1.9166666666666665</v>
      </c>
      <c r="I55" s="48">
        <f t="shared" si="2"/>
        <v>3.4787308368374541</v>
      </c>
      <c r="J55" s="41" t="str">
        <f t="shared" si="3"/>
        <v>BAIXO</v>
      </c>
    </row>
    <row r="56" spans="1:10" ht="30" x14ac:dyDescent="0.25">
      <c r="A56" s="572"/>
      <c r="B56" s="595"/>
      <c r="C56" s="47">
        <f>IF(E56="A ser especificado pela instalação portuária, caso necessário","-",'Ameaças e Cnsq'!R103)</f>
        <v>1.8333333333333333</v>
      </c>
      <c r="D56" s="47">
        <f t="shared" si="0"/>
        <v>1.814990001828237</v>
      </c>
      <c r="E56" s="28" t="s">
        <v>359</v>
      </c>
      <c r="F56" s="47">
        <f>IF(E56="A ser especificado pela instalação portuária, caso necessário","-",'Ameaças e Cnsq'!S103)</f>
        <v>1</v>
      </c>
      <c r="G56" s="583"/>
      <c r="H56" s="47">
        <f t="shared" si="1"/>
        <v>1.4166666666666665</v>
      </c>
      <c r="I56" s="48">
        <f t="shared" si="2"/>
        <v>2.5712358359233356</v>
      </c>
      <c r="J56" s="41" t="str">
        <f t="shared" si="3"/>
        <v>BAIXO</v>
      </c>
    </row>
    <row r="57" spans="1:10" ht="15" customHeight="1" x14ac:dyDescent="0.25">
      <c r="A57" s="572"/>
      <c r="B57" s="595"/>
      <c r="C57" s="47">
        <f>IF(E57="A ser especificado pela instalação portuária, caso necessário","-",'Ameaças e Cnsq'!R104)</f>
        <v>1.8333333333333333</v>
      </c>
      <c r="D57" s="47">
        <f t="shared" si="0"/>
        <v>1.814990001828237</v>
      </c>
      <c r="E57" s="28" t="s">
        <v>393</v>
      </c>
      <c r="F57" s="47">
        <f>IF(E57="A ser especificado pela instalação portuária, caso necessário","-",'Ameaças e Cnsq'!S104)</f>
        <v>3</v>
      </c>
      <c r="G57" s="583"/>
      <c r="H57" s="47">
        <f t="shared" si="1"/>
        <v>2.4166666666666665</v>
      </c>
      <c r="I57" s="48">
        <f t="shared" si="2"/>
        <v>4.3862258377515726</v>
      </c>
      <c r="J57" s="41" t="str">
        <f t="shared" si="3"/>
        <v>MÉDIO</v>
      </c>
    </row>
    <row r="58" spans="1:10" ht="15" customHeight="1" x14ac:dyDescent="0.25">
      <c r="A58" s="572"/>
      <c r="B58" s="595"/>
      <c r="C58" s="47">
        <f>IF(E58="A ser especificado pela instalação portuária, caso necessário","-",'Ameaças e Cnsq'!R105)</f>
        <v>1.8333333333333333</v>
      </c>
      <c r="D58" s="47">
        <f t="shared" si="0"/>
        <v>1.814990001828237</v>
      </c>
      <c r="E58" s="28" t="s">
        <v>391</v>
      </c>
      <c r="F58" s="47">
        <f>IF(E58="A ser especificado pela instalação portuária, caso necessário","-",'Ameaças e Cnsq'!S105)</f>
        <v>2</v>
      </c>
      <c r="G58" s="583"/>
      <c r="H58" s="47">
        <f t="shared" si="1"/>
        <v>1.9166666666666665</v>
      </c>
      <c r="I58" s="48">
        <f t="shared" si="2"/>
        <v>3.4787308368374541</v>
      </c>
      <c r="J58" s="41" t="str">
        <f t="shared" si="3"/>
        <v>BAIXO</v>
      </c>
    </row>
    <row r="59" spans="1:10" ht="15" customHeight="1" x14ac:dyDescent="0.25">
      <c r="A59" s="572"/>
      <c r="B59" s="595"/>
      <c r="C59" s="47">
        <f>IF(E59="A ser especificado pela instalação portuária, caso necessário","-",'Ameaças e Cnsq'!R106)</f>
        <v>1.8333333333333333</v>
      </c>
      <c r="D59" s="47">
        <f t="shared" si="0"/>
        <v>1.814990001828237</v>
      </c>
      <c r="E59" s="28" t="s">
        <v>389</v>
      </c>
      <c r="F59" s="47">
        <f>IF(E59="A ser especificado pela instalação portuária, caso necessário","-",'Ameaças e Cnsq'!S106)</f>
        <v>2</v>
      </c>
      <c r="G59" s="583"/>
      <c r="H59" s="47">
        <f t="shared" si="1"/>
        <v>1.9166666666666665</v>
      </c>
      <c r="I59" s="48">
        <f t="shared" si="2"/>
        <v>3.4787308368374541</v>
      </c>
      <c r="J59" s="41" t="str">
        <f t="shared" si="3"/>
        <v>BAIXO</v>
      </c>
    </row>
    <row r="60" spans="1:10" ht="15" customHeight="1" x14ac:dyDescent="0.25">
      <c r="A60" s="572"/>
      <c r="B60" s="594"/>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3"/>
      <c r="H60" s="47" t="str">
        <f t="shared" si="1"/>
        <v>-</v>
      </c>
      <c r="I60" s="48" t="str">
        <f t="shared" si="2"/>
        <v>-</v>
      </c>
      <c r="J60" s="41" t="str">
        <f t="shared" si="3"/>
        <v>-</v>
      </c>
    </row>
    <row r="61" spans="1:10" ht="15" customHeight="1" x14ac:dyDescent="0.25">
      <c r="A61" s="572"/>
      <c r="B61" s="564" t="s">
        <v>617</v>
      </c>
      <c r="C61" s="49" t="str">
        <f>IF(E61="A ser especificado pela instalação portuária, caso necessário","-",'Ameaças e Cnsq'!R114)</f>
        <v>-</v>
      </c>
      <c r="D61" s="49">
        <f t="shared" si="0"/>
        <v>1.7966466703231407</v>
      </c>
      <c r="E61" s="44" t="s">
        <v>377</v>
      </c>
      <c r="F61" s="49">
        <f>IF(E61="A ser especificado pela instalação portuária, caso necessário","-",'Ameaças e Cnsq'!S114)</f>
        <v>3</v>
      </c>
      <c r="G61" s="583"/>
      <c r="H61" s="49">
        <f t="shared" si="1"/>
        <v>2.4166666666666665</v>
      </c>
      <c r="I61" s="50">
        <f t="shared" si="2"/>
        <v>4.3418961199475898</v>
      </c>
      <c r="J61" s="51" t="str">
        <f t="shared" si="3"/>
        <v>MÉDIO</v>
      </c>
    </row>
    <row r="62" spans="1:10" ht="15" customHeight="1" x14ac:dyDescent="0.25">
      <c r="A62" s="572"/>
      <c r="B62" s="565"/>
      <c r="C62" s="49">
        <f>IF(E62="A ser especificado pela instalação portuária, caso necessário","-",'Ameaças e Cnsq'!R115)</f>
        <v>1.8333333333333333</v>
      </c>
      <c r="D62" s="49">
        <f t="shared" si="0"/>
        <v>1.814990001828237</v>
      </c>
      <c r="E62" s="44" t="s">
        <v>361</v>
      </c>
      <c r="F62" s="49">
        <f>IF(E62="A ser especificado pela instalação portuária, caso necessário","-",'Ameaças e Cnsq'!S115)</f>
        <v>2</v>
      </c>
      <c r="G62" s="583"/>
      <c r="H62" s="49">
        <f t="shared" si="1"/>
        <v>1.9166666666666665</v>
      </c>
      <c r="I62" s="50">
        <f t="shared" si="2"/>
        <v>3.4787308368374541</v>
      </c>
      <c r="J62" s="51" t="str">
        <f t="shared" si="3"/>
        <v>BAIXO</v>
      </c>
    </row>
    <row r="63" spans="1:10" ht="15" customHeight="1" x14ac:dyDescent="0.25">
      <c r="A63" s="572"/>
      <c r="B63" s="565"/>
      <c r="C63" s="49">
        <f>IF(E63="A ser especificado pela instalação portuária, caso necessário","-",'Ameaças e Cnsq'!R116)</f>
        <v>1.8333333333333333</v>
      </c>
      <c r="D63" s="49">
        <f t="shared" si="0"/>
        <v>1.814990001828237</v>
      </c>
      <c r="E63" s="44" t="s">
        <v>396</v>
      </c>
      <c r="F63" s="49">
        <f>IF(E63="A ser especificado pela instalação portuária, caso necessário","-",'Ameaças e Cnsq'!S116)</f>
        <v>1</v>
      </c>
      <c r="G63" s="583"/>
      <c r="H63" s="49">
        <f t="shared" si="1"/>
        <v>1.4166666666666665</v>
      </c>
      <c r="I63" s="50">
        <f t="shared" si="2"/>
        <v>2.5712358359233356</v>
      </c>
      <c r="J63" s="51" t="str">
        <f t="shared" si="3"/>
        <v>BAIXO</v>
      </c>
    </row>
    <row r="64" spans="1:10" ht="30" x14ac:dyDescent="0.25">
      <c r="A64" s="572"/>
      <c r="B64" s="565"/>
      <c r="C64" s="49">
        <f>IF(E64="A ser especificado pela instalação portuária, caso necessário","-",'Ameaças e Cnsq'!R117)</f>
        <v>1.8333333333333333</v>
      </c>
      <c r="D64" s="49">
        <f t="shared" si="0"/>
        <v>1.814990001828237</v>
      </c>
      <c r="E64" s="44" t="s">
        <v>359</v>
      </c>
      <c r="F64" s="49">
        <f>IF(E64="A ser especificado pela instalação portuária, caso necessário","-",'Ameaças e Cnsq'!S117)</f>
        <v>3</v>
      </c>
      <c r="G64" s="583"/>
      <c r="H64" s="49">
        <f t="shared" si="1"/>
        <v>2.4166666666666665</v>
      </c>
      <c r="I64" s="50">
        <f t="shared" si="2"/>
        <v>4.3862258377515726</v>
      </c>
      <c r="J64" s="51" t="str">
        <f t="shared" si="3"/>
        <v>MÉDIO</v>
      </c>
    </row>
    <row r="65" spans="1:10" ht="15" customHeight="1" x14ac:dyDescent="0.25">
      <c r="A65" s="572"/>
      <c r="B65" s="565"/>
      <c r="C65" s="49">
        <f>IF(E65="A ser especificado pela instalação portuária, caso necessário","-",'Ameaças e Cnsq'!R118)</f>
        <v>1.8333333333333333</v>
      </c>
      <c r="D65" s="49">
        <f t="shared" si="0"/>
        <v>1.814990001828237</v>
      </c>
      <c r="E65" s="44" t="s">
        <v>393</v>
      </c>
      <c r="F65" s="49">
        <f>IF(E65="A ser especificado pela instalação portuária, caso necessário","-",'Ameaças e Cnsq'!S118)</f>
        <v>2</v>
      </c>
      <c r="G65" s="583"/>
      <c r="H65" s="49">
        <f t="shared" si="1"/>
        <v>1.9166666666666665</v>
      </c>
      <c r="I65" s="50">
        <f t="shared" si="2"/>
        <v>3.4787308368374541</v>
      </c>
      <c r="J65" s="51" t="str">
        <f t="shared" si="3"/>
        <v>BAIXO</v>
      </c>
    </row>
    <row r="66" spans="1:10" ht="15" customHeight="1" x14ac:dyDescent="0.25">
      <c r="A66" s="572"/>
      <c r="B66" s="565"/>
      <c r="C66" s="49">
        <f>IF(E66="A ser especificado pela instalação portuária, caso necessário","-",'Ameaças e Cnsq'!R119)</f>
        <v>1.8333333333333333</v>
      </c>
      <c r="D66" s="49">
        <f t="shared" si="0"/>
        <v>1.814990001828237</v>
      </c>
      <c r="E66" s="44" t="s">
        <v>391</v>
      </c>
      <c r="F66" s="49">
        <f>IF(E66="A ser especificado pela instalação portuária, caso necessário","-",'Ameaças e Cnsq'!S119)</f>
        <v>1</v>
      </c>
      <c r="G66" s="583"/>
      <c r="H66" s="49">
        <f t="shared" si="1"/>
        <v>1.4166666666666665</v>
      </c>
      <c r="I66" s="50">
        <f t="shared" si="2"/>
        <v>2.5712358359233356</v>
      </c>
      <c r="J66" s="51" t="str">
        <f t="shared" si="3"/>
        <v>BAIXO</v>
      </c>
    </row>
    <row r="67" spans="1:10" ht="15" customHeight="1" x14ac:dyDescent="0.25">
      <c r="A67" s="572"/>
      <c r="B67" s="565"/>
      <c r="C67" s="49">
        <f>IF(E67="A ser especificado pela instalação portuária, caso necessário","-",'Ameaças e Cnsq'!R120)</f>
        <v>1.8333333333333333</v>
      </c>
      <c r="D67" s="49">
        <f t="shared" si="0"/>
        <v>1.814990001828237</v>
      </c>
      <c r="E67" s="44" t="s">
        <v>389</v>
      </c>
      <c r="F67" s="49">
        <f>IF(E67="A ser especificado pela instalação portuária, caso necessário","-",'Ameaças e Cnsq'!S120)</f>
        <v>3</v>
      </c>
      <c r="G67" s="583"/>
      <c r="H67" s="49">
        <f t="shared" si="1"/>
        <v>2.4166666666666665</v>
      </c>
      <c r="I67" s="50">
        <f t="shared" si="2"/>
        <v>4.3862258377515726</v>
      </c>
      <c r="J67" s="51" t="str">
        <f t="shared" si="3"/>
        <v>MÉDIO</v>
      </c>
    </row>
    <row r="68" spans="1:10" ht="15" customHeight="1" x14ac:dyDescent="0.25">
      <c r="A68" s="572"/>
      <c r="B68" s="565"/>
      <c r="C68" s="49">
        <f>IF(E68="A ser especificado pela instalação portuária, caso necessário","-",'Ameaças e Cnsq'!R121)</f>
        <v>1.8333333333333333</v>
      </c>
      <c r="D68" s="49">
        <f t="shared" si="0"/>
        <v>1.814990001828237</v>
      </c>
      <c r="E68" s="44" t="s">
        <v>372</v>
      </c>
      <c r="F68" s="49">
        <f>IF(E68="A ser especificado pela instalação portuária, caso necessário","-",'Ameaças e Cnsq'!S121)</f>
        <v>2</v>
      </c>
      <c r="G68" s="583"/>
      <c r="H68" s="49">
        <f t="shared" si="1"/>
        <v>1.9166666666666665</v>
      </c>
      <c r="I68" s="50">
        <f t="shared" si="2"/>
        <v>3.4787308368374541</v>
      </c>
      <c r="J68" s="51" t="str">
        <f t="shared" si="3"/>
        <v>BAIXO</v>
      </c>
    </row>
    <row r="69" spans="1:10" ht="15" customHeight="1" x14ac:dyDescent="0.25">
      <c r="A69" s="572"/>
      <c r="B69" s="565"/>
      <c r="C69" s="49">
        <f>IF(E69="A ser especificado pela instalação portuária, caso necessário","-",'Ameaças e Cnsq'!R122)</f>
        <v>1.8333333333333333</v>
      </c>
      <c r="D69" s="49">
        <f t="shared" ref="D69:D96" si="4">IF(E69="A ser especificado pela instalação portuária, caso necessário","-",AVERAGE($A$4,C69))</f>
        <v>1.814990001828237</v>
      </c>
      <c r="E69" s="44" t="s">
        <v>386</v>
      </c>
      <c r="F69" s="49">
        <f>IF(E69="A ser especificado pela instalação portuária, caso necessário","-",'Ameaças e Cnsq'!S122)</f>
        <v>1</v>
      </c>
      <c r="G69" s="583"/>
      <c r="H69" s="49">
        <f t="shared" ref="H69:H96" si="5">IF(E69="A ser especificado pela instalação portuária, caso necessário","-",AVERAGE($G$4,F69))</f>
        <v>1.4166666666666665</v>
      </c>
      <c r="I69" s="50">
        <f t="shared" ref="I69:I96" si="6">IF(E69="A ser especificado pela instalação portuária, caso necessário","-",D69*H69)</f>
        <v>2.5712358359233356</v>
      </c>
      <c r="J69" s="51" t="str">
        <f t="shared" ref="J69:J96" si="7">IF(E69="A ser especificado pela instalação portuária, caso necessário","-",(IF(AND(I69&gt;=0.75,I69&lt;2.5),"MUITO BAIXO",IF(AND(I69&gt;=2.5,I69&lt;3.6),"BAIXO",IF(AND(I69&gt;=3.6,I69&lt;5.5),"MÉDIO",IF(AND(I69&gt;=5.5,I69&lt;7),"ALTO",IF(AND(I69&gt;=7,I69&lt;=9),"MUITO ALTO")))))))</f>
        <v>BAIXO</v>
      </c>
    </row>
    <row r="70" spans="1:10" ht="15" customHeight="1" x14ac:dyDescent="0.25">
      <c r="A70" s="572"/>
      <c r="B70" s="566"/>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3"/>
      <c r="H70" s="49" t="str">
        <f t="shared" si="5"/>
        <v>-</v>
      </c>
      <c r="I70" s="50" t="str">
        <f t="shared" si="6"/>
        <v>-</v>
      </c>
      <c r="J70" s="51" t="str">
        <f t="shared" si="7"/>
        <v>-</v>
      </c>
    </row>
    <row r="71" spans="1:10" ht="15" customHeight="1" x14ac:dyDescent="0.25">
      <c r="A71" s="572"/>
      <c r="B71" s="580" t="s">
        <v>618</v>
      </c>
      <c r="C71" s="47">
        <f>IF(E71="A ser especificado pela instalação portuária, caso necessário","-",'Ameaças e Cnsq'!R131)</f>
        <v>1.8333333333333333</v>
      </c>
      <c r="D71" s="47">
        <f t="shared" si="4"/>
        <v>1.814990001828237</v>
      </c>
      <c r="E71" s="29" t="s">
        <v>377</v>
      </c>
      <c r="F71" s="47">
        <f>IF(E71="A ser especificado pela instalação portuária, caso necessário","-",'Ameaças e Cnsq'!S131)</f>
        <v>1</v>
      </c>
      <c r="G71" s="583"/>
      <c r="H71" s="47">
        <f t="shared" si="5"/>
        <v>1.4166666666666665</v>
      </c>
      <c r="I71" s="48">
        <f t="shared" si="6"/>
        <v>2.5712358359233356</v>
      </c>
      <c r="J71" s="41" t="str">
        <f t="shared" si="7"/>
        <v>BAIXO</v>
      </c>
    </row>
    <row r="72" spans="1:10" ht="15" customHeight="1" x14ac:dyDescent="0.25">
      <c r="A72" s="572"/>
      <c r="B72" s="581"/>
      <c r="C72" s="47">
        <f>IF(E72="A ser especificado pela instalação portuária, caso necessário","-",'Ameaças e Cnsq'!R132)</f>
        <v>1.8333333333333333</v>
      </c>
      <c r="D72" s="47">
        <f t="shared" si="4"/>
        <v>1.814990001828237</v>
      </c>
      <c r="E72" s="29" t="s">
        <v>349</v>
      </c>
      <c r="F72" s="47">
        <f>IF(E72="A ser especificado pela instalação portuária, caso necessário","-",'Ameaças e Cnsq'!S132)</f>
        <v>3</v>
      </c>
      <c r="G72" s="583"/>
      <c r="H72" s="47">
        <f t="shared" si="5"/>
        <v>2.4166666666666665</v>
      </c>
      <c r="I72" s="48">
        <f t="shared" si="6"/>
        <v>4.3862258377515726</v>
      </c>
      <c r="J72" s="41" t="str">
        <f t="shared" si="7"/>
        <v>MÉDIO</v>
      </c>
    </row>
    <row r="73" spans="1:10" ht="15" customHeight="1" x14ac:dyDescent="0.25">
      <c r="A73" s="572"/>
      <c r="B73" s="581"/>
      <c r="C73" s="47">
        <f>IF(E73="A ser especificado pela instalação portuária, caso necessário","-",'Ameaças e Cnsq'!R133)</f>
        <v>1.8333333333333333</v>
      </c>
      <c r="D73" s="47">
        <f t="shared" si="4"/>
        <v>1.814990001828237</v>
      </c>
      <c r="E73" s="29" t="s">
        <v>372</v>
      </c>
      <c r="F73" s="47">
        <f>IF(E73="A ser especificado pela instalação portuária, caso necessário","-",'Ameaças e Cnsq'!S133)</f>
        <v>2</v>
      </c>
      <c r="G73" s="583"/>
      <c r="H73" s="47">
        <f t="shared" si="5"/>
        <v>1.9166666666666665</v>
      </c>
      <c r="I73" s="48">
        <f t="shared" si="6"/>
        <v>3.4787308368374541</v>
      </c>
      <c r="J73" s="41" t="str">
        <f t="shared" si="7"/>
        <v>BAIXO</v>
      </c>
    </row>
    <row r="74" spans="1:10" ht="15" customHeight="1" x14ac:dyDescent="0.25">
      <c r="A74" s="572"/>
      <c r="B74" s="592"/>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3"/>
      <c r="H74" s="47" t="str">
        <f t="shared" si="5"/>
        <v>-</v>
      </c>
      <c r="I74" s="48" t="str">
        <f t="shared" si="6"/>
        <v>-</v>
      </c>
      <c r="J74" s="41" t="str">
        <f t="shared" si="7"/>
        <v>-</v>
      </c>
    </row>
    <row r="75" spans="1:10" ht="15" customHeight="1" x14ac:dyDescent="0.25">
      <c r="A75" s="572"/>
      <c r="B75" s="564" t="s">
        <v>619</v>
      </c>
      <c r="C75" s="49">
        <f>IF(E75="A ser especificado pela instalação portuária, caso necessário","-",'Ameaças e Cnsq'!R141)</f>
        <v>2</v>
      </c>
      <c r="D75" s="49">
        <f t="shared" si="4"/>
        <v>1.8983233351615705</v>
      </c>
      <c r="E75" s="44" t="s">
        <v>377</v>
      </c>
      <c r="F75" s="49">
        <f>IF(E75="A ser especificado pela instalação portuária, caso necessário","-",'Ameaças e Cnsq'!S141)</f>
        <v>3</v>
      </c>
      <c r="G75" s="583"/>
      <c r="H75" s="49">
        <f t="shared" si="5"/>
        <v>2.4166666666666665</v>
      </c>
      <c r="I75" s="50">
        <f t="shared" si="6"/>
        <v>4.5876147266404619</v>
      </c>
      <c r="J75" s="51" t="str">
        <f t="shared" si="7"/>
        <v>MÉDIO</v>
      </c>
    </row>
    <row r="76" spans="1:10" ht="15" customHeight="1" x14ac:dyDescent="0.25">
      <c r="A76" s="572"/>
      <c r="B76" s="565"/>
      <c r="C76" s="49">
        <f>IF(E76="A ser especificado pela instalação portuária, caso necessário","-",'Ameaças e Cnsq'!R142)</f>
        <v>2</v>
      </c>
      <c r="D76" s="49">
        <f t="shared" si="4"/>
        <v>1.8983233351615705</v>
      </c>
      <c r="E76" s="44" t="s">
        <v>361</v>
      </c>
      <c r="F76" s="49">
        <f>IF(E76="A ser especificado pela instalação portuária, caso necessário","-",'Ameaças e Cnsq'!S142)</f>
        <v>2</v>
      </c>
      <c r="G76" s="583"/>
      <c r="H76" s="49">
        <f t="shared" si="5"/>
        <v>1.9166666666666665</v>
      </c>
      <c r="I76" s="50">
        <f t="shared" si="6"/>
        <v>3.6384530590596764</v>
      </c>
      <c r="J76" s="51" t="str">
        <f t="shared" si="7"/>
        <v>MÉDIO</v>
      </c>
    </row>
    <row r="77" spans="1:10" ht="30" x14ac:dyDescent="0.25">
      <c r="A77" s="572"/>
      <c r="B77" s="565"/>
      <c r="C77" s="49">
        <f>IF(E77="A ser especificado pela instalação portuária, caso necessário","-",'Ameaças e Cnsq'!R143)</f>
        <v>2</v>
      </c>
      <c r="D77" s="49">
        <f t="shared" si="4"/>
        <v>1.8983233351615705</v>
      </c>
      <c r="E77" s="44" t="s">
        <v>359</v>
      </c>
      <c r="F77" s="49">
        <f>IF(E77="A ser especificado pela instalação portuária, caso necessário","-",'Ameaças e Cnsq'!S143)</f>
        <v>1</v>
      </c>
      <c r="G77" s="583"/>
      <c r="H77" s="49">
        <f t="shared" si="5"/>
        <v>1.4166666666666665</v>
      </c>
      <c r="I77" s="50">
        <f t="shared" si="6"/>
        <v>2.6892913914788914</v>
      </c>
      <c r="J77" s="51" t="str">
        <f t="shared" si="7"/>
        <v>BAIXO</v>
      </c>
    </row>
    <row r="78" spans="1:10" ht="15" customHeight="1" x14ac:dyDescent="0.25">
      <c r="A78" s="572"/>
      <c r="B78" s="565"/>
      <c r="C78" s="49">
        <f>IF(E78="A ser especificado pela instalação portuária, caso necessário","-",'Ameaças e Cnsq'!R144)</f>
        <v>1.9166666666666667</v>
      </c>
      <c r="D78" s="49">
        <f t="shared" si="4"/>
        <v>1.8566566684949037</v>
      </c>
      <c r="E78" s="44" t="s">
        <v>349</v>
      </c>
      <c r="F78" s="49">
        <f>IF(E78="A ser especificado pela instalação portuária, caso necessário","-",'Ameaças e Cnsq'!S144)</f>
        <v>3</v>
      </c>
      <c r="G78" s="583"/>
      <c r="H78" s="49">
        <f t="shared" si="5"/>
        <v>2.4166666666666665</v>
      </c>
      <c r="I78" s="50">
        <f t="shared" si="6"/>
        <v>4.4869202821960172</v>
      </c>
      <c r="J78" s="51" t="str">
        <f t="shared" si="7"/>
        <v>MÉDIO</v>
      </c>
    </row>
    <row r="79" spans="1:10" ht="15" customHeight="1" x14ac:dyDescent="0.25">
      <c r="A79" s="572"/>
      <c r="B79" s="565"/>
      <c r="C79" s="49">
        <f>IF(E79="A ser especificado pela instalação portuária, caso necessário","-",'Ameaças e Cnsq'!R145)</f>
        <v>2</v>
      </c>
      <c r="D79" s="49">
        <f t="shared" si="4"/>
        <v>1.8983233351615705</v>
      </c>
      <c r="E79" s="44" t="s">
        <v>372</v>
      </c>
      <c r="F79" s="49">
        <f>IF(E79="A ser especificado pela instalação portuária, caso necessário","-",'Ameaças e Cnsq'!S145)</f>
        <v>2</v>
      </c>
      <c r="G79" s="583"/>
      <c r="H79" s="49">
        <f t="shared" si="5"/>
        <v>1.9166666666666665</v>
      </c>
      <c r="I79" s="50">
        <f t="shared" si="6"/>
        <v>3.6384530590596764</v>
      </c>
      <c r="J79" s="51" t="str">
        <f t="shared" si="7"/>
        <v>MÉDIO</v>
      </c>
    </row>
    <row r="80" spans="1:10" ht="30" x14ac:dyDescent="0.25">
      <c r="A80" s="572"/>
      <c r="B80" s="565"/>
      <c r="C80" s="49">
        <f>IF(E80="A ser especificado pela instalação portuária, caso necessário","-",'Ameaças e Cnsq'!R146)</f>
        <v>2</v>
      </c>
      <c r="D80" s="49">
        <f t="shared" si="4"/>
        <v>1.8983233351615705</v>
      </c>
      <c r="E80" s="44" t="s">
        <v>370</v>
      </c>
      <c r="F80" s="49">
        <f>IF(E80="A ser especificado pela instalação portuária, caso necessário","-",'Ameaças e Cnsq'!S146)</f>
        <v>1</v>
      </c>
      <c r="G80" s="583"/>
      <c r="H80" s="49">
        <f t="shared" si="5"/>
        <v>1.4166666666666665</v>
      </c>
      <c r="I80" s="50">
        <f t="shared" si="6"/>
        <v>2.6892913914788914</v>
      </c>
      <c r="J80" s="51" t="str">
        <f t="shared" si="7"/>
        <v>BAIXO</v>
      </c>
    </row>
    <row r="81" spans="1:10" ht="15" customHeight="1" x14ac:dyDescent="0.25">
      <c r="A81" s="572"/>
      <c r="B81" s="565"/>
      <c r="C81" s="49">
        <f>IF(E81="A ser especificado pela instalação portuária, caso necessário","-",'Ameaças e Cnsq'!R147)</f>
        <v>2</v>
      </c>
      <c r="D81" s="49">
        <f t="shared" si="4"/>
        <v>1.8983233351615705</v>
      </c>
      <c r="E81" s="44" t="s">
        <v>368</v>
      </c>
      <c r="F81" s="49">
        <f>IF(E81="A ser especificado pela instalação portuária, caso necessário","-",'Ameaças e Cnsq'!S147)</f>
        <v>3</v>
      </c>
      <c r="G81" s="583"/>
      <c r="H81" s="49">
        <f t="shared" si="5"/>
        <v>2.4166666666666665</v>
      </c>
      <c r="I81" s="50">
        <f t="shared" si="6"/>
        <v>4.5876147266404619</v>
      </c>
      <c r="J81" s="51" t="str">
        <f t="shared" si="7"/>
        <v>MÉDIO</v>
      </c>
    </row>
    <row r="82" spans="1:10" ht="15" customHeight="1" x14ac:dyDescent="0.25">
      <c r="A82" s="572"/>
      <c r="B82" s="565"/>
      <c r="C82" s="49">
        <f>IF(E82="A ser especificado pela instalação portuária, caso necessário","-",'Ameaças e Cnsq'!R148)</f>
        <v>2</v>
      </c>
      <c r="D82" s="49">
        <f t="shared" si="4"/>
        <v>1.8983233351615705</v>
      </c>
      <c r="E82" s="44" t="s">
        <v>345</v>
      </c>
      <c r="F82" s="49">
        <f>IF(E82="A ser especificado pela instalação portuária, caso necessário","-",'Ameaças e Cnsq'!S148)</f>
        <v>2</v>
      </c>
      <c r="G82" s="583"/>
      <c r="H82" s="49">
        <f t="shared" si="5"/>
        <v>1.9166666666666665</v>
      </c>
      <c r="I82" s="50">
        <f t="shared" si="6"/>
        <v>3.6384530590596764</v>
      </c>
      <c r="J82" s="51" t="str">
        <f t="shared" si="7"/>
        <v>MÉDIO</v>
      </c>
    </row>
    <row r="83" spans="1:10" ht="15" customHeight="1" x14ac:dyDescent="0.25">
      <c r="A83" s="572"/>
      <c r="B83" s="566"/>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3"/>
      <c r="H83" s="49" t="str">
        <f t="shared" si="5"/>
        <v>-</v>
      </c>
      <c r="I83" s="50" t="str">
        <f t="shared" si="6"/>
        <v>-</v>
      </c>
      <c r="J83" s="51" t="str">
        <f t="shared" si="7"/>
        <v>-</v>
      </c>
    </row>
    <row r="84" spans="1:10" ht="15" customHeight="1" x14ac:dyDescent="0.25">
      <c r="A84" s="572"/>
      <c r="B84" s="580" t="s">
        <v>620</v>
      </c>
      <c r="C84" s="47">
        <f>IF(E84="A ser especificado pela instalação portuária, caso necessário","-",'Ameaças e Cnsq'!R158)</f>
        <v>2</v>
      </c>
      <c r="D84" s="47">
        <f t="shared" si="4"/>
        <v>1.8983233351615705</v>
      </c>
      <c r="E84" s="29" t="s">
        <v>363</v>
      </c>
      <c r="F84" s="47">
        <f>IF(E84="A ser especificado pela instalação portuária, caso necessário","-",'Ameaças e Cnsq'!S158)</f>
        <v>2</v>
      </c>
      <c r="G84" s="583"/>
      <c r="H84" s="47">
        <f t="shared" si="5"/>
        <v>1.9166666666666665</v>
      </c>
      <c r="I84" s="48">
        <f t="shared" si="6"/>
        <v>3.6384530590596764</v>
      </c>
      <c r="J84" s="41" t="str">
        <f t="shared" si="7"/>
        <v>MÉDIO</v>
      </c>
    </row>
    <row r="85" spans="1:10" ht="15" customHeight="1" x14ac:dyDescent="0.25">
      <c r="A85" s="572"/>
      <c r="B85" s="581"/>
      <c r="C85" s="47">
        <f>IF(E85="A ser especificado pela instalação portuária, caso necessário","-",'Ameaças e Cnsq'!R159)</f>
        <v>2</v>
      </c>
      <c r="D85" s="47">
        <f t="shared" si="4"/>
        <v>1.8983233351615705</v>
      </c>
      <c r="E85" s="29" t="s">
        <v>361</v>
      </c>
      <c r="F85" s="47">
        <f>IF(E85="A ser especificado pela instalação portuária, caso necessário","-",'Ameaças e Cnsq'!S159)</f>
        <v>1</v>
      </c>
      <c r="G85" s="583"/>
      <c r="H85" s="47">
        <f t="shared" si="5"/>
        <v>1.4166666666666665</v>
      </c>
      <c r="I85" s="48">
        <f t="shared" si="6"/>
        <v>2.6892913914788914</v>
      </c>
      <c r="J85" s="41" t="str">
        <f t="shared" si="7"/>
        <v>BAIXO</v>
      </c>
    </row>
    <row r="86" spans="1:10" ht="30" x14ac:dyDescent="0.25">
      <c r="A86" s="572"/>
      <c r="B86" s="581"/>
      <c r="C86" s="47">
        <f>IF(E86="A ser especificado pela instalação portuária, caso necessário","-",'Ameaças e Cnsq'!R160)</f>
        <v>2</v>
      </c>
      <c r="D86" s="47">
        <f t="shared" si="4"/>
        <v>1.8983233351615705</v>
      </c>
      <c r="E86" s="29" t="s">
        <v>359</v>
      </c>
      <c r="F86" s="47">
        <f>IF(E86="A ser especificado pela instalação portuária, caso necessário","-",'Ameaças e Cnsq'!S160)</f>
        <v>3</v>
      </c>
      <c r="G86" s="583"/>
      <c r="H86" s="47">
        <f t="shared" si="5"/>
        <v>2.4166666666666665</v>
      </c>
      <c r="I86" s="48">
        <f t="shared" si="6"/>
        <v>4.5876147266404619</v>
      </c>
      <c r="J86" s="41" t="str">
        <f t="shared" si="7"/>
        <v>MÉDIO</v>
      </c>
    </row>
    <row r="87" spans="1:10" ht="15" customHeight="1" x14ac:dyDescent="0.25">
      <c r="A87" s="572"/>
      <c r="B87" s="581"/>
      <c r="C87" s="47">
        <f>IF(E87="A ser especificado pela instalação portuária, caso necessário","-",'Ameaças e Cnsq'!R161)</f>
        <v>1.75</v>
      </c>
      <c r="D87" s="47">
        <f t="shared" si="4"/>
        <v>1.7733233351615705</v>
      </c>
      <c r="E87" s="29" t="s">
        <v>349</v>
      </c>
      <c r="F87" s="47">
        <f>IF(E87="A ser especificado pela instalação portuária, caso necessário","-",'Ameaças e Cnsq'!S161)</f>
        <v>2</v>
      </c>
      <c r="G87" s="583"/>
      <c r="H87" s="47">
        <f t="shared" si="5"/>
        <v>1.9166666666666665</v>
      </c>
      <c r="I87" s="48">
        <f t="shared" si="6"/>
        <v>3.3988697257263429</v>
      </c>
      <c r="J87" s="41" t="str">
        <f t="shared" si="7"/>
        <v>BAIXO</v>
      </c>
    </row>
    <row r="88" spans="1:10" ht="15" customHeight="1" x14ac:dyDescent="0.25">
      <c r="A88" s="572"/>
      <c r="B88" s="581"/>
      <c r="C88" s="47">
        <f>IF(E88="A ser especificado pela instalação portuária, caso necessário","-",'Ameaças e Cnsq'!R162)</f>
        <v>2</v>
      </c>
      <c r="D88" s="47">
        <f t="shared" si="4"/>
        <v>1.8983233351615705</v>
      </c>
      <c r="E88" s="29" t="s">
        <v>345</v>
      </c>
      <c r="F88" s="47">
        <f>IF(E88="A ser especificado pela instalação portuária, caso necessário","-",'Ameaças e Cnsq'!S162)</f>
        <v>1</v>
      </c>
      <c r="G88" s="583"/>
      <c r="H88" s="47">
        <f t="shared" si="5"/>
        <v>1.4166666666666665</v>
      </c>
      <c r="I88" s="48">
        <f t="shared" si="6"/>
        <v>2.6892913914788914</v>
      </c>
      <c r="J88" s="41" t="str">
        <f t="shared" si="7"/>
        <v>BAIXO</v>
      </c>
    </row>
    <row r="89" spans="1:10" ht="15" customHeight="1" x14ac:dyDescent="0.25">
      <c r="A89" s="572"/>
      <c r="B89" s="581"/>
      <c r="C89" s="47">
        <f>IF(E89="A ser especificado pela instalação portuária, caso necessário","-",'Ameaças e Cnsq'!R163)</f>
        <v>2</v>
      </c>
      <c r="D89" s="47">
        <f t="shared" si="4"/>
        <v>1.8983233351615705</v>
      </c>
      <c r="E89" s="29" t="s">
        <v>355</v>
      </c>
      <c r="F89" s="47">
        <f>IF(E89="A ser especificado pela instalação portuária, caso necessário","-",'Ameaças e Cnsq'!S163)</f>
        <v>3</v>
      </c>
      <c r="G89" s="583"/>
      <c r="H89" s="47">
        <f t="shared" si="5"/>
        <v>2.4166666666666665</v>
      </c>
      <c r="I89" s="48">
        <f t="shared" si="6"/>
        <v>4.5876147266404619</v>
      </c>
      <c r="J89" s="41" t="str">
        <f t="shared" si="7"/>
        <v>MÉDIO</v>
      </c>
    </row>
    <row r="90" spans="1:10" ht="15" customHeight="1" x14ac:dyDescent="0.25">
      <c r="A90" s="572"/>
      <c r="B90" s="581"/>
      <c r="C90" s="47">
        <f>IF(E90="A ser especificado pela instalação portuária, caso necessário","-",'Ameaças e Cnsq'!R164)</f>
        <v>2</v>
      </c>
      <c r="D90" s="47">
        <f t="shared" si="4"/>
        <v>1.8983233351615705</v>
      </c>
      <c r="E90" s="29" t="s">
        <v>353</v>
      </c>
      <c r="F90" s="47">
        <f>IF(E90="A ser especificado pela instalação portuária, caso necessário","-",'Ameaças e Cnsq'!S164)</f>
        <v>2</v>
      </c>
      <c r="G90" s="583"/>
      <c r="H90" s="47">
        <f t="shared" si="5"/>
        <v>1.9166666666666665</v>
      </c>
      <c r="I90" s="48">
        <f t="shared" si="6"/>
        <v>3.6384530590596764</v>
      </c>
      <c r="J90" s="41" t="str">
        <f t="shared" si="7"/>
        <v>MÉDIO</v>
      </c>
    </row>
    <row r="91" spans="1:10" ht="15" customHeight="1" x14ac:dyDescent="0.25">
      <c r="A91" s="572"/>
      <c r="B91" s="592"/>
      <c r="C91" s="47" t="str">
        <f>IF(E91="A ser especificado pela instalação portuária, caso necessário","-",'Ameaças e Cnsq'!R165)</f>
        <v>-</v>
      </c>
      <c r="D91" s="47" t="str">
        <f t="shared" si="4"/>
        <v>-</v>
      </c>
      <c r="E91" s="29" t="s">
        <v>634</v>
      </c>
      <c r="F91" s="47" t="str">
        <f>IF(E91="A ser especificado pela instalação portuária, caso necessário","-",'Ameaças e Cnsq'!S165)</f>
        <v>-</v>
      </c>
      <c r="G91" s="583"/>
      <c r="H91" s="47" t="str">
        <f t="shared" si="5"/>
        <v>-</v>
      </c>
      <c r="I91" s="48" t="str">
        <f t="shared" si="6"/>
        <v>-</v>
      </c>
      <c r="J91" s="41" t="str">
        <f t="shared" si="7"/>
        <v>-</v>
      </c>
    </row>
    <row r="92" spans="1:10" ht="15" customHeight="1" x14ac:dyDescent="0.25">
      <c r="A92" s="572"/>
      <c r="B92" s="564" t="s">
        <v>621</v>
      </c>
      <c r="C92" s="49">
        <f>IF(E92="A ser especificado pela instalação portuária, caso necessário","-",'Ameaças e Cnsq'!R172)</f>
        <v>2</v>
      </c>
      <c r="D92" s="49">
        <f t="shared" si="4"/>
        <v>1.8983233351615705</v>
      </c>
      <c r="E92" s="44" t="s">
        <v>349</v>
      </c>
      <c r="F92" s="49">
        <f>IF(E92="A ser especificado pela instalação portuária, caso necessário","-",'Ameaças e Cnsq'!S172)</f>
        <v>2</v>
      </c>
      <c r="G92" s="583"/>
      <c r="H92" s="49">
        <f t="shared" si="5"/>
        <v>1.9166666666666665</v>
      </c>
      <c r="I92" s="50">
        <f t="shared" si="6"/>
        <v>3.6384530590596764</v>
      </c>
      <c r="J92" s="51" t="str">
        <f t="shared" si="7"/>
        <v>MÉDIO</v>
      </c>
    </row>
    <row r="93" spans="1:10" ht="15" customHeight="1" x14ac:dyDescent="0.25">
      <c r="A93" s="572"/>
      <c r="B93" s="566"/>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3"/>
      <c r="H93" s="49" t="str">
        <f t="shared" si="5"/>
        <v>-</v>
      </c>
      <c r="I93" s="50" t="str">
        <f t="shared" si="6"/>
        <v>-</v>
      </c>
      <c r="J93" s="51" t="str">
        <f t="shared" si="7"/>
        <v>-</v>
      </c>
    </row>
    <row r="94" spans="1:10" ht="15" customHeight="1" x14ac:dyDescent="0.25">
      <c r="A94" s="572"/>
      <c r="B94" s="580" t="s">
        <v>622</v>
      </c>
      <c r="C94" s="47">
        <f>IF(E94="A ser especificado pela instalação portuária, caso necessário","-",'Ameaças e Cnsq'!R180)</f>
        <v>2</v>
      </c>
      <c r="D94" s="47">
        <f t="shared" si="4"/>
        <v>1.8983233351615705</v>
      </c>
      <c r="E94" s="29" t="s">
        <v>345</v>
      </c>
      <c r="F94" s="47">
        <f>IF(E94="A ser especificado pela instalação portuária, caso necessário","-",'Ameaças e Cnsq'!S180)</f>
        <v>2</v>
      </c>
      <c r="G94" s="583"/>
      <c r="H94" s="47">
        <f t="shared" si="5"/>
        <v>1.9166666666666665</v>
      </c>
      <c r="I94" s="48">
        <f t="shared" si="6"/>
        <v>3.6384530590596764</v>
      </c>
      <c r="J94" s="41" t="str">
        <f t="shared" si="7"/>
        <v>MÉDIO</v>
      </c>
    </row>
    <row r="95" spans="1:10" ht="15" customHeight="1" x14ac:dyDescent="0.25">
      <c r="A95" s="572"/>
      <c r="B95" s="592"/>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3"/>
      <c r="H95" s="47" t="str">
        <f t="shared" si="5"/>
        <v>-</v>
      </c>
      <c r="I95" s="48" t="str">
        <f t="shared" si="6"/>
        <v>-</v>
      </c>
      <c r="J95" s="41" t="str">
        <f t="shared" si="7"/>
        <v>-</v>
      </c>
    </row>
    <row r="96" spans="1:10" ht="15" customHeight="1" x14ac:dyDescent="0.25">
      <c r="A96" s="573"/>
      <c r="B96" s="45"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4"/>
      <c r="H96" s="49" t="str">
        <f t="shared" si="5"/>
        <v>-</v>
      </c>
      <c r="I96" s="50" t="str">
        <f t="shared" si="6"/>
        <v>-</v>
      </c>
      <c r="J96" s="51" t="str">
        <f t="shared" si="7"/>
        <v>-</v>
      </c>
    </row>
  </sheetData>
  <sheetProtection sheet="1" objects="1" scenarios="1"/>
  <mergeCells count="19">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 ref="B53:B60"/>
    <mergeCell ref="B61:B70"/>
    <mergeCell ref="B71:B74"/>
    <mergeCell ref="B75:B83"/>
  </mergeCells>
  <conditionalFormatting sqref="J4:J96">
    <cfRule type="cellIs" dxfId="29" priority="1" operator="equal">
      <formula>"MUITO BAIXO"</formula>
    </cfRule>
    <cfRule type="cellIs" dxfId="28" priority="2" operator="equal">
      <formula>"BAIXO"</formula>
    </cfRule>
    <cfRule type="cellIs" dxfId="27" priority="3" operator="equal">
      <formula>"MÉDIO"</formula>
    </cfRule>
    <cfRule type="cellIs" dxfId="26" priority="4" operator="equal">
      <formula>"ALTO"</formula>
    </cfRule>
    <cfRule type="cellIs" dxfId="25" priority="5" operator="equal">
      <formula>"MUITO ALTO"</formula>
    </cfRule>
  </conditionalFormatting>
  <hyperlinks>
    <hyperlink ref="A1:J1" location="Ativos!A1" display="ATIVO 11 - Sistemas de gestão de tráfego de navios no porto e sistemas de auxílio à navegação" xr:uid="{6C253350-CAC7-471C-B200-AEB821D4798C}"/>
  </hyperlinks>
  <pageMargins left="0.511811024" right="0.511811024" top="0.78740157499999996" bottom="0.78740157499999996" header="0.31496062000000002" footer="0.31496062000000002"/>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96"/>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67" t="s">
        <v>549</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ht="15" customHeight="1" x14ac:dyDescent="0.25">
      <c r="A4" s="571">
        <f>AVERAGE('Consolid Vuln'!C6,'Consolid Vuln'!C26,'Consolid Vuln'!C28)</f>
        <v>1.8523972283163461</v>
      </c>
      <c r="B4" s="593" t="s">
        <v>612</v>
      </c>
      <c r="C4" s="47" t="str">
        <f>IF(E4="A ser especificado pela instalação portuária, caso necessário","-",'Ameaças e Cnsq'!R15)</f>
        <v>-</v>
      </c>
      <c r="D4" s="47">
        <f>IF(E4="A ser especificado pela instalação portuária, caso necessário","-",AVERAGE($A$4,C4))</f>
        <v>1.8523972283163461</v>
      </c>
      <c r="E4" s="28" t="s">
        <v>427</v>
      </c>
      <c r="F4" s="47">
        <f>IF(E4="A ser especificado pela instalação portuária, caso necessário","-",'Ameaças e Cnsq'!S15)</f>
        <v>2</v>
      </c>
      <c r="G4" s="582">
        <f>Ativos!R142</f>
        <v>1.9833333333333332</v>
      </c>
      <c r="H4" s="47">
        <f>IF(E4="A ser especificado pela instalação portuária, caso necessário","-",AVERAGE($G$4,F4))</f>
        <v>1.9916666666666667</v>
      </c>
      <c r="I4" s="48">
        <f>IF(E4="A ser especificado pela instalação portuária, caso necessário","-",D4*H4)</f>
        <v>3.6893578130633893</v>
      </c>
      <c r="J4" s="41" t="str">
        <f>IF(E4="A ser especificado pela instalação portuária, caso necessário","-",(IF(AND(I4&gt;=0.75,I4&lt;2.5),"MUITO BAIXO",IF(AND(I4&gt;=2.5,I4&lt;3.6),"BAIXO",IF(AND(I4&gt;=3.6,I4&lt;5.5),"MÉDIO",IF(AND(I4&gt;=5.5,I4&lt;7),"ALTO",IF(AND(I4&gt;=7,I4&lt;=9),"MUITO ALTO")))))))</f>
        <v>MÉDIO</v>
      </c>
    </row>
    <row r="5" spans="1:10" ht="15" customHeight="1" x14ac:dyDescent="0.25">
      <c r="A5" s="572"/>
      <c r="B5" s="595"/>
      <c r="C5" s="47">
        <f>IF(E5="A ser especificado pela instalação portuária, caso necessário","-",'Ameaças e Cnsq'!R16)</f>
        <v>2.3333333333333335</v>
      </c>
      <c r="D5" s="47">
        <f t="shared" ref="D5:D68" si="0">IF(E5="A ser especificado pela instalação portuária, caso necessário","-",AVERAGE($A$4,C5))</f>
        <v>2.0928652808248396</v>
      </c>
      <c r="E5" s="28" t="s">
        <v>396</v>
      </c>
      <c r="F5" s="47">
        <f>IF(E5="A ser especificado pela instalação portuária, caso necessário","-",'Ameaças e Cnsq'!S16)</f>
        <v>1</v>
      </c>
      <c r="G5" s="583"/>
      <c r="H5" s="47">
        <f t="shared" ref="H5:H68" si="1">IF(E5="A ser especificado pela instalação portuária, caso necessário","-",AVERAGE($G$4,F5))</f>
        <v>1.4916666666666667</v>
      </c>
      <c r="I5" s="48">
        <f t="shared" ref="I5:I68" si="2">IF(E5="A ser especificado pela instalação portuária, caso necessário","-",D5*H5)</f>
        <v>3.1218573772303859</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25">
      <c r="A6" s="572"/>
      <c r="B6" s="595"/>
      <c r="C6" s="47">
        <f>IF(E6="A ser especificado pela instalação portuária, caso necessário","-",'Ameaças e Cnsq'!R17)</f>
        <v>2.3333333333333335</v>
      </c>
      <c r="D6" s="47">
        <f t="shared" si="0"/>
        <v>2.0928652808248396</v>
      </c>
      <c r="E6" s="28" t="s">
        <v>453</v>
      </c>
      <c r="F6" s="47">
        <f>IF(E6="A ser especificado pela instalação portuária, caso necessário","-",'Ameaças e Cnsq'!S17)</f>
        <v>3</v>
      </c>
      <c r="G6" s="583"/>
      <c r="H6" s="47">
        <f t="shared" si="1"/>
        <v>2.4916666666666667</v>
      </c>
      <c r="I6" s="48">
        <f t="shared" si="2"/>
        <v>5.2147226580552255</v>
      </c>
      <c r="J6" s="41" t="str">
        <f t="shared" si="3"/>
        <v>MÉDIO</v>
      </c>
    </row>
    <row r="7" spans="1:10" ht="15" customHeight="1" x14ac:dyDescent="0.25">
      <c r="A7" s="572"/>
      <c r="B7" s="595"/>
      <c r="C7" s="47">
        <f>IF(E7="A ser especificado pela instalação portuária, caso necessário","-",'Ameaças e Cnsq'!R18)</f>
        <v>2.3333333333333335</v>
      </c>
      <c r="D7" s="47">
        <f t="shared" si="0"/>
        <v>2.0928652808248396</v>
      </c>
      <c r="E7" s="28" t="s">
        <v>393</v>
      </c>
      <c r="F7" s="47">
        <f>IF(E7="A ser especificado pela instalação portuária, caso necessário","-",'Ameaças e Cnsq'!S18)</f>
        <v>2</v>
      </c>
      <c r="G7" s="583"/>
      <c r="H7" s="47">
        <f t="shared" si="1"/>
        <v>1.9916666666666667</v>
      </c>
      <c r="I7" s="48">
        <f t="shared" si="2"/>
        <v>4.1682900176428053</v>
      </c>
      <c r="J7" s="41" t="str">
        <f t="shared" si="3"/>
        <v>MÉDIO</v>
      </c>
    </row>
    <row r="8" spans="1:10" ht="15" customHeight="1" x14ac:dyDescent="0.25">
      <c r="A8" s="572"/>
      <c r="B8" s="595"/>
      <c r="C8" s="47">
        <f>IF(E8="A ser especificado pela instalação portuária, caso necessário","-",'Ameaças e Cnsq'!R19)</f>
        <v>2.3333333333333335</v>
      </c>
      <c r="D8" s="47">
        <f t="shared" si="0"/>
        <v>2.0928652808248396</v>
      </c>
      <c r="E8" s="28" t="s">
        <v>391</v>
      </c>
      <c r="F8" s="47">
        <f>IF(E8="A ser especificado pela instalação portuária, caso necessário","-",'Ameaças e Cnsq'!S19)</f>
        <v>1</v>
      </c>
      <c r="G8" s="583"/>
      <c r="H8" s="47">
        <f t="shared" si="1"/>
        <v>1.4916666666666667</v>
      </c>
      <c r="I8" s="48">
        <f t="shared" si="2"/>
        <v>3.1218573772303859</v>
      </c>
      <c r="J8" s="41" t="str">
        <f t="shared" si="3"/>
        <v>BAIXO</v>
      </c>
    </row>
    <row r="9" spans="1:10" ht="15" customHeight="1" x14ac:dyDescent="0.25">
      <c r="A9" s="572"/>
      <c r="B9" s="595"/>
      <c r="C9" s="47">
        <f>IF(E9="A ser especificado pela instalação portuária, caso necessário","-",'Ameaças e Cnsq'!R20)</f>
        <v>2.3333333333333335</v>
      </c>
      <c r="D9" s="47">
        <f t="shared" si="0"/>
        <v>2.0928652808248396</v>
      </c>
      <c r="E9" s="28" t="s">
        <v>389</v>
      </c>
      <c r="F9" s="47">
        <f>IF(E9="A ser especificado pela instalação portuária, caso necessário","-",'Ameaças e Cnsq'!S20)</f>
        <v>3</v>
      </c>
      <c r="G9" s="583"/>
      <c r="H9" s="47">
        <f t="shared" si="1"/>
        <v>2.4916666666666667</v>
      </c>
      <c r="I9" s="48">
        <f t="shared" si="2"/>
        <v>5.2147226580552255</v>
      </c>
      <c r="J9" s="41" t="str">
        <f t="shared" si="3"/>
        <v>MÉDIO</v>
      </c>
    </row>
    <row r="10" spans="1:10" ht="15" customHeight="1" x14ac:dyDescent="0.25">
      <c r="A10" s="572"/>
      <c r="B10" s="595"/>
      <c r="C10" s="47">
        <f>IF(E10="A ser especificado pela instalação portuária, caso necessário","-",'Ameaças e Cnsq'!R21)</f>
        <v>2.3333333333333335</v>
      </c>
      <c r="D10" s="47">
        <f t="shared" si="0"/>
        <v>2.0928652808248396</v>
      </c>
      <c r="E10" s="28" t="s">
        <v>411</v>
      </c>
      <c r="F10" s="47">
        <f>IF(E10="A ser especificado pela instalação portuária, caso necessário","-",'Ameaças e Cnsq'!S21)</f>
        <v>2</v>
      </c>
      <c r="G10" s="583"/>
      <c r="H10" s="47">
        <f t="shared" si="1"/>
        <v>1.9916666666666667</v>
      </c>
      <c r="I10" s="48">
        <f t="shared" si="2"/>
        <v>4.1682900176428053</v>
      </c>
      <c r="J10" s="41" t="str">
        <f t="shared" si="3"/>
        <v>MÉDIO</v>
      </c>
    </row>
    <row r="11" spans="1:10" ht="15" customHeight="1" x14ac:dyDescent="0.25">
      <c r="A11" s="572"/>
      <c r="B11" s="594"/>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3"/>
      <c r="H11" s="47" t="str">
        <f t="shared" si="1"/>
        <v>-</v>
      </c>
      <c r="I11" s="48" t="str">
        <f t="shared" si="2"/>
        <v>-</v>
      </c>
      <c r="J11" s="41" t="str">
        <f t="shared" si="3"/>
        <v>-</v>
      </c>
    </row>
    <row r="12" spans="1:10" ht="15" customHeight="1" x14ac:dyDescent="0.25">
      <c r="A12" s="572"/>
      <c r="B12" s="588" t="s">
        <v>641</v>
      </c>
      <c r="C12" s="49">
        <f>IF(E12="A ser especificado pela instalação portuária, caso necessário","-",'Ameaças e Cnsq'!R29)</f>
        <v>1.6666666666666667</v>
      </c>
      <c r="D12" s="49">
        <f t="shared" si="0"/>
        <v>1.7595319474915065</v>
      </c>
      <c r="E12" s="42" t="s">
        <v>427</v>
      </c>
      <c r="F12" s="49">
        <f>IF(E12="A ser especificado pela instalação portuária, caso necessário","-",'Ameaças e Cnsq'!S29)</f>
        <v>2</v>
      </c>
      <c r="G12" s="583"/>
      <c r="H12" s="49">
        <f t="shared" si="1"/>
        <v>1.9916666666666667</v>
      </c>
      <c r="I12" s="50">
        <f t="shared" si="2"/>
        <v>3.5044011287539174</v>
      </c>
      <c r="J12" s="51" t="str">
        <f t="shared" si="3"/>
        <v>BAIXO</v>
      </c>
    </row>
    <row r="13" spans="1:10" ht="15" customHeight="1" x14ac:dyDescent="0.25">
      <c r="A13" s="572"/>
      <c r="B13" s="589"/>
      <c r="C13" s="49">
        <f>IF(E13="A ser especificado pela instalação portuária, caso necessário","-",'Ameaças e Cnsq'!R30)</f>
        <v>1.6666666666666667</v>
      </c>
      <c r="D13" s="49">
        <f t="shared" si="0"/>
        <v>1.7595319474915065</v>
      </c>
      <c r="E13" s="42" t="s">
        <v>396</v>
      </c>
      <c r="F13" s="49">
        <f>IF(E13="A ser especificado pela instalação portuária, caso necessário","-",'Ameaças e Cnsq'!S30)</f>
        <v>1</v>
      </c>
      <c r="G13" s="583"/>
      <c r="H13" s="49">
        <f t="shared" si="1"/>
        <v>1.4916666666666667</v>
      </c>
      <c r="I13" s="50">
        <f t="shared" si="2"/>
        <v>2.6246351550081641</v>
      </c>
      <c r="J13" s="51" t="str">
        <f t="shared" si="3"/>
        <v>BAIXO</v>
      </c>
    </row>
    <row r="14" spans="1:10" ht="15" customHeight="1" x14ac:dyDescent="0.25">
      <c r="A14" s="572"/>
      <c r="B14" s="589"/>
      <c r="C14" s="49">
        <f>IF(E14="A ser especificado pela instalação portuária, caso necessário","-",'Ameaças e Cnsq'!R31)</f>
        <v>1.6666666666666667</v>
      </c>
      <c r="D14" s="49">
        <f t="shared" si="0"/>
        <v>1.7595319474915065</v>
      </c>
      <c r="E14" s="42" t="s">
        <v>453</v>
      </c>
      <c r="F14" s="49">
        <f>IF(E14="A ser especificado pela instalação portuária, caso necessário","-",'Ameaças e Cnsq'!S31)</f>
        <v>3</v>
      </c>
      <c r="G14" s="583"/>
      <c r="H14" s="49">
        <f t="shared" si="1"/>
        <v>2.4916666666666667</v>
      </c>
      <c r="I14" s="50">
        <f t="shared" si="2"/>
        <v>4.3841671024996707</v>
      </c>
      <c r="J14" s="51" t="str">
        <f t="shared" si="3"/>
        <v>MÉDIO</v>
      </c>
    </row>
    <row r="15" spans="1:10" ht="15" customHeight="1" x14ac:dyDescent="0.25">
      <c r="A15" s="572"/>
      <c r="B15" s="589"/>
      <c r="C15" s="49">
        <f>IF(E15="A ser especificado pela instalação portuária, caso necessário","-",'Ameaças e Cnsq'!R32)</f>
        <v>1.6666666666666667</v>
      </c>
      <c r="D15" s="49">
        <f t="shared" si="0"/>
        <v>1.7595319474915065</v>
      </c>
      <c r="E15" s="42" t="s">
        <v>393</v>
      </c>
      <c r="F15" s="49">
        <f>IF(E15="A ser especificado pela instalação portuária, caso necessário","-",'Ameaças e Cnsq'!S32)</f>
        <v>2</v>
      </c>
      <c r="G15" s="583"/>
      <c r="H15" s="49">
        <f t="shared" si="1"/>
        <v>1.9916666666666667</v>
      </c>
      <c r="I15" s="50">
        <f t="shared" si="2"/>
        <v>3.5044011287539174</v>
      </c>
      <c r="J15" s="51" t="str">
        <f t="shared" si="3"/>
        <v>BAIXO</v>
      </c>
    </row>
    <row r="16" spans="1:10" ht="15" customHeight="1" x14ac:dyDescent="0.25">
      <c r="A16" s="572"/>
      <c r="B16" s="589"/>
      <c r="C16" s="49">
        <f>IF(E16="A ser especificado pela instalação portuária, caso necessário","-",'Ameaças e Cnsq'!R33)</f>
        <v>1.6666666666666667</v>
      </c>
      <c r="D16" s="49">
        <f t="shared" si="0"/>
        <v>1.7595319474915065</v>
      </c>
      <c r="E16" s="42" t="s">
        <v>391</v>
      </c>
      <c r="F16" s="49">
        <f>IF(E16="A ser especificado pela instalação portuária, caso necessário","-",'Ameaças e Cnsq'!S33)</f>
        <v>1</v>
      </c>
      <c r="G16" s="583"/>
      <c r="H16" s="49">
        <f t="shared" si="1"/>
        <v>1.4916666666666667</v>
      </c>
      <c r="I16" s="50">
        <f t="shared" si="2"/>
        <v>2.6246351550081641</v>
      </c>
      <c r="J16" s="51" t="str">
        <f t="shared" si="3"/>
        <v>BAIXO</v>
      </c>
    </row>
    <row r="17" spans="1:10" ht="15" customHeight="1" x14ac:dyDescent="0.25">
      <c r="A17" s="572"/>
      <c r="B17" s="589"/>
      <c r="C17" s="49">
        <f>IF(E17="A ser especificado pela instalação portuária, caso necessário","-",'Ameaças e Cnsq'!R34)</f>
        <v>1.6666666666666667</v>
      </c>
      <c r="D17" s="49">
        <f t="shared" si="0"/>
        <v>1.7595319474915065</v>
      </c>
      <c r="E17" s="42" t="s">
        <v>389</v>
      </c>
      <c r="F17" s="49">
        <f>IF(E17="A ser especificado pela instalação portuária, caso necessário","-",'Ameaças e Cnsq'!S34)</f>
        <v>3</v>
      </c>
      <c r="G17" s="583"/>
      <c r="H17" s="49">
        <f t="shared" si="1"/>
        <v>2.4916666666666667</v>
      </c>
      <c r="I17" s="50">
        <f t="shared" si="2"/>
        <v>4.3841671024996707</v>
      </c>
      <c r="J17" s="51" t="str">
        <f t="shared" si="3"/>
        <v>MÉDIO</v>
      </c>
    </row>
    <row r="18" spans="1:10" ht="15" customHeight="1" x14ac:dyDescent="0.25">
      <c r="A18" s="572"/>
      <c r="B18" s="589"/>
      <c r="C18" s="49">
        <f>IF(E18="A ser especificado pela instalação portuária, caso necessário","-",'Ameaças e Cnsq'!R35)</f>
        <v>1.6666666666666667</v>
      </c>
      <c r="D18" s="49">
        <f t="shared" si="0"/>
        <v>1.7595319474915065</v>
      </c>
      <c r="E18" s="42" t="s">
        <v>411</v>
      </c>
      <c r="F18" s="49">
        <f>IF(E18="A ser especificado pela instalação portuária, caso necessário","-",'Ameaças e Cnsq'!S35)</f>
        <v>2</v>
      </c>
      <c r="G18" s="583"/>
      <c r="H18" s="49">
        <f t="shared" si="1"/>
        <v>1.9916666666666667</v>
      </c>
      <c r="I18" s="50">
        <f t="shared" si="2"/>
        <v>3.5044011287539174</v>
      </c>
      <c r="J18" s="51" t="str">
        <f t="shared" si="3"/>
        <v>BAIXO</v>
      </c>
    </row>
    <row r="19" spans="1:10" ht="15" customHeight="1" x14ac:dyDescent="0.25">
      <c r="A19" s="572"/>
      <c r="B19" s="591"/>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3"/>
      <c r="H19" s="49" t="str">
        <f t="shared" si="1"/>
        <v>-</v>
      </c>
      <c r="I19" s="50" t="str">
        <f t="shared" si="2"/>
        <v>-</v>
      </c>
      <c r="J19" s="51" t="str">
        <f t="shared" si="3"/>
        <v>-</v>
      </c>
    </row>
    <row r="20" spans="1:10" ht="15" customHeight="1" x14ac:dyDescent="0.25">
      <c r="A20" s="572"/>
      <c r="B20" s="593" t="s">
        <v>613</v>
      </c>
      <c r="C20" s="47">
        <f>IF(E20="A ser especificado pela instalação portuária, caso necessário","-",'Ameaças e Cnsq'!R43)</f>
        <v>1.8333333333333333</v>
      </c>
      <c r="D20" s="47">
        <f t="shared" si="0"/>
        <v>1.8428652808248396</v>
      </c>
      <c r="E20" s="28" t="s">
        <v>377</v>
      </c>
      <c r="F20" s="47">
        <f>IF(E20="A ser especificado pela instalação portuária, caso necessário","-",'Ameaças e Cnsq'!S43)</f>
        <v>3</v>
      </c>
      <c r="G20" s="583"/>
      <c r="H20" s="47">
        <f t="shared" si="1"/>
        <v>2.4916666666666667</v>
      </c>
      <c r="I20" s="48">
        <f t="shared" si="2"/>
        <v>4.5918059913885587</v>
      </c>
      <c r="J20" s="41" t="str">
        <f t="shared" si="3"/>
        <v>MÉDIO</v>
      </c>
    </row>
    <row r="21" spans="1:10" ht="15" customHeight="1" x14ac:dyDescent="0.25">
      <c r="A21" s="572"/>
      <c r="B21" s="595"/>
      <c r="C21" s="47">
        <f>IF(E21="A ser especificado pela instalação portuária, caso necessário","-",'Ameaças e Cnsq'!R44)</f>
        <v>1.8333333333333333</v>
      </c>
      <c r="D21" s="47">
        <f t="shared" si="0"/>
        <v>1.8428652808248396</v>
      </c>
      <c r="E21" s="28" t="s">
        <v>361</v>
      </c>
      <c r="F21" s="47">
        <f>IF(E21="A ser especificado pela instalação portuária, caso necessário","-",'Ameaças e Cnsq'!S44)</f>
        <v>2</v>
      </c>
      <c r="G21" s="583"/>
      <c r="H21" s="47">
        <f t="shared" si="1"/>
        <v>1.9916666666666667</v>
      </c>
      <c r="I21" s="48">
        <f t="shared" si="2"/>
        <v>3.6703733509761389</v>
      </c>
      <c r="J21" s="41" t="str">
        <f t="shared" si="3"/>
        <v>MÉDIO</v>
      </c>
    </row>
    <row r="22" spans="1:10" ht="15" customHeight="1" x14ac:dyDescent="0.25">
      <c r="A22" s="572"/>
      <c r="B22" s="595"/>
      <c r="C22" s="47">
        <f>IF(E22="A ser especificado pela instalação portuária, caso necessário","-",'Ameaças e Cnsq'!R45)</f>
        <v>1.8333333333333333</v>
      </c>
      <c r="D22" s="47">
        <f t="shared" si="0"/>
        <v>1.8428652808248396</v>
      </c>
      <c r="E22" s="28" t="s">
        <v>396</v>
      </c>
      <c r="F22" s="47">
        <f>IF(E22="A ser especificado pela instalação portuária, caso necessário","-",'Ameaças e Cnsq'!S45)</f>
        <v>1</v>
      </c>
      <c r="G22" s="583"/>
      <c r="H22" s="47">
        <f t="shared" si="1"/>
        <v>1.4916666666666667</v>
      </c>
      <c r="I22" s="48">
        <f t="shared" si="2"/>
        <v>2.7489407105637191</v>
      </c>
      <c r="J22" s="41" t="str">
        <f t="shared" si="3"/>
        <v>BAIXO</v>
      </c>
    </row>
    <row r="23" spans="1:10" ht="30" x14ac:dyDescent="0.25">
      <c r="A23" s="572"/>
      <c r="B23" s="595"/>
      <c r="C23" s="47">
        <f>IF(E23="A ser especificado pela instalação portuária, caso necessário","-",'Ameaças e Cnsq'!R46)</f>
        <v>1.8333333333333333</v>
      </c>
      <c r="D23" s="47">
        <f t="shared" si="0"/>
        <v>1.8428652808248396</v>
      </c>
      <c r="E23" s="28" t="s">
        <v>359</v>
      </c>
      <c r="F23" s="47">
        <f>IF(E23="A ser especificado pela instalação portuária, caso necessário","-",'Ameaças e Cnsq'!S46)</f>
        <v>3</v>
      </c>
      <c r="G23" s="583"/>
      <c r="H23" s="47">
        <f t="shared" si="1"/>
        <v>2.4916666666666667</v>
      </c>
      <c r="I23" s="48">
        <f t="shared" si="2"/>
        <v>4.5918059913885587</v>
      </c>
      <c r="J23" s="41" t="str">
        <f t="shared" si="3"/>
        <v>MÉDIO</v>
      </c>
    </row>
    <row r="24" spans="1:10" ht="15" customHeight="1" x14ac:dyDescent="0.25">
      <c r="A24" s="572"/>
      <c r="B24" s="595"/>
      <c r="C24" s="47">
        <f>IF(E24="A ser especificado pela instalação portuária, caso necessário","-",'Ameaças e Cnsq'!R47)</f>
        <v>1.8333333333333333</v>
      </c>
      <c r="D24" s="47">
        <f t="shared" si="0"/>
        <v>1.8428652808248396</v>
      </c>
      <c r="E24" s="28" t="s">
        <v>393</v>
      </c>
      <c r="F24" s="47">
        <f>IF(E24="A ser especificado pela instalação portuária, caso necessário","-",'Ameaças e Cnsq'!S47)</f>
        <v>2</v>
      </c>
      <c r="G24" s="583"/>
      <c r="H24" s="47">
        <f t="shared" si="1"/>
        <v>1.9916666666666667</v>
      </c>
      <c r="I24" s="48">
        <f t="shared" si="2"/>
        <v>3.6703733509761389</v>
      </c>
      <c r="J24" s="41" t="str">
        <f t="shared" si="3"/>
        <v>MÉDIO</v>
      </c>
    </row>
    <row r="25" spans="1:10" ht="15" customHeight="1" x14ac:dyDescent="0.25">
      <c r="A25" s="572"/>
      <c r="B25" s="595"/>
      <c r="C25" s="47">
        <f>IF(E25="A ser especificado pela instalação portuária, caso necessário","-",'Ameaças e Cnsq'!R48)</f>
        <v>1.8333333333333333</v>
      </c>
      <c r="D25" s="47">
        <f t="shared" si="0"/>
        <v>1.8428652808248396</v>
      </c>
      <c r="E25" s="28" t="s">
        <v>391</v>
      </c>
      <c r="F25" s="47">
        <f>IF(E25="A ser especificado pela instalação portuária, caso necessário","-",'Ameaças e Cnsq'!S48)</f>
        <v>1</v>
      </c>
      <c r="G25" s="583"/>
      <c r="H25" s="47">
        <f t="shared" si="1"/>
        <v>1.4916666666666667</v>
      </c>
      <c r="I25" s="48">
        <f t="shared" si="2"/>
        <v>2.7489407105637191</v>
      </c>
      <c r="J25" s="41" t="str">
        <f t="shared" si="3"/>
        <v>BAIXO</v>
      </c>
    </row>
    <row r="26" spans="1:10" ht="15" customHeight="1" x14ac:dyDescent="0.25">
      <c r="A26" s="572"/>
      <c r="B26" s="595"/>
      <c r="C26" s="47">
        <f>IF(E26="A ser especificado pela instalação portuária, caso necessário","-",'Ameaças e Cnsq'!R49)</f>
        <v>1.8333333333333333</v>
      </c>
      <c r="D26" s="47">
        <f t="shared" si="0"/>
        <v>1.8428652808248396</v>
      </c>
      <c r="E26" s="28" t="s">
        <v>389</v>
      </c>
      <c r="F26" s="47">
        <f>IF(E26="A ser especificado pela instalação portuária, caso necessário","-",'Ameaças e Cnsq'!S49)</f>
        <v>3</v>
      </c>
      <c r="G26" s="583"/>
      <c r="H26" s="47">
        <f t="shared" si="1"/>
        <v>2.4916666666666667</v>
      </c>
      <c r="I26" s="48">
        <f t="shared" si="2"/>
        <v>4.5918059913885587</v>
      </c>
      <c r="J26" s="41" t="str">
        <f t="shared" si="3"/>
        <v>MÉDIO</v>
      </c>
    </row>
    <row r="27" spans="1:10" ht="15" customHeight="1" x14ac:dyDescent="0.25">
      <c r="A27" s="572"/>
      <c r="B27" s="595"/>
      <c r="C27" s="47">
        <f>IF(E27="A ser especificado pela instalação portuária, caso necessário","-",'Ameaças e Cnsq'!R50)</f>
        <v>1.8333333333333333</v>
      </c>
      <c r="D27" s="47">
        <f t="shared" si="0"/>
        <v>1.8428652808248396</v>
      </c>
      <c r="E27" s="28" t="s">
        <v>411</v>
      </c>
      <c r="F27" s="47">
        <f>IF(E27="A ser especificado pela instalação portuária, caso necessário","-",'Ameaças e Cnsq'!S50)</f>
        <v>2</v>
      </c>
      <c r="G27" s="583"/>
      <c r="H27" s="47">
        <f t="shared" si="1"/>
        <v>1.9916666666666667</v>
      </c>
      <c r="I27" s="48">
        <f t="shared" si="2"/>
        <v>3.6703733509761389</v>
      </c>
      <c r="J27" s="41" t="str">
        <f t="shared" si="3"/>
        <v>MÉDIO</v>
      </c>
    </row>
    <row r="28" spans="1:10" ht="15" customHeight="1" x14ac:dyDescent="0.25">
      <c r="A28" s="572"/>
      <c r="B28" s="594"/>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3"/>
      <c r="H28" s="47" t="str">
        <f t="shared" si="1"/>
        <v>-</v>
      </c>
      <c r="I28" s="48" t="str">
        <f t="shared" si="2"/>
        <v>-</v>
      </c>
      <c r="J28" s="41" t="str">
        <f t="shared" si="3"/>
        <v>-</v>
      </c>
    </row>
    <row r="29" spans="1:10" ht="15" customHeight="1" x14ac:dyDescent="0.25">
      <c r="A29" s="572"/>
      <c r="B29" s="588" t="s">
        <v>614</v>
      </c>
      <c r="C29" s="49">
        <f>IF(E29="A ser especificado pela instalação portuária, caso necessário","-",'Ameaças e Cnsq'!R58)</f>
        <v>1.8333333333333333</v>
      </c>
      <c r="D29" s="49">
        <f t="shared" si="0"/>
        <v>1.8428652808248396</v>
      </c>
      <c r="E29" s="42" t="s">
        <v>377</v>
      </c>
      <c r="F29" s="49">
        <f>IF(E29="A ser especificado pela instalação portuária, caso necessário","-",'Ameaças e Cnsq'!S58)</f>
        <v>2</v>
      </c>
      <c r="G29" s="583"/>
      <c r="H29" s="49">
        <f t="shared" si="1"/>
        <v>1.9916666666666667</v>
      </c>
      <c r="I29" s="50">
        <f t="shared" si="2"/>
        <v>3.6703733509761389</v>
      </c>
      <c r="J29" s="51" t="str">
        <f t="shared" si="3"/>
        <v>MÉDIO</v>
      </c>
    </row>
    <row r="30" spans="1:10" ht="15" customHeight="1" x14ac:dyDescent="0.25">
      <c r="A30" s="572"/>
      <c r="B30" s="589"/>
      <c r="C30" s="49">
        <f>IF(E30="A ser especificado pela instalação portuária, caso necessário","-",'Ameaças e Cnsq'!R59)</f>
        <v>1.8333333333333333</v>
      </c>
      <c r="D30" s="49">
        <f t="shared" si="0"/>
        <v>1.8428652808248396</v>
      </c>
      <c r="E30" s="42" t="s">
        <v>361</v>
      </c>
      <c r="F30" s="49">
        <f>IF(E30="A ser especificado pela instalação portuária, caso necessário","-",'Ameaças e Cnsq'!S59)</f>
        <v>1</v>
      </c>
      <c r="G30" s="583"/>
      <c r="H30" s="49">
        <f t="shared" si="1"/>
        <v>1.4916666666666667</v>
      </c>
      <c r="I30" s="50">
        <f t="shared" si="2"/>
        <v>2.7489407105637191</v>
      </c>
      <c r="J30" s="51" t="str">
        <f t="shared" si="3"/>
        <v>BAIXO</v>
      </c>
    </row>
    <row r="31" spans="1:10" ht="15" customHeight="1" x14ac:dyDescent="0.25">
      <c r="A31" s="572"/>
      <c r="B31" s="589"/>
      <c r="C31" s="49">
        <f>IF(E31="A ser especificado pela instalação portuária, caso necessário","-",'Ameaças e Cnsq'!R60)</f>
        <v>1.8333333333333333</v>
      </c>
      <c r="D31" s="49">
        <f t="shared" si="0"/>
        <v>1.8428652808248396</v>
      </c>
      <c r="E31" s="42" t="s">
        <v>396</v>
      </c>
      <c r="F31" s="49">
        <f>IF(E31="A ser especificado pela instalação portuária, caso necessário","-",'Ameaças e Cnsq'!S60)</f>
        <v>3</v>
      </c>
      <c r="G31" s="583"/>
      <c r="H31" s="49">
        <f t="shared" si="1"/>
        <v>2.4916666666666667</v>
      </c>
      <c r="I31" s="50">
        <f t="shared" si="2"/>
        <v>4.5918059913885587</v>
      </c>
      <c r="J31" s="51" t="str">
        <f t="shared" si="3"/>
        <v>MÉDIO</v>
      </c>
    </row>
    <row r="32" spans="1:10" ht="30" x14ac:dyDescent="0.25">
      <c r="A32" s="572"/>
      <c r="B32" s="589"/>
      <c r="C32" s="49">
        <f>IF(E32="A ser especificado pela instalação portuária, caso necessário","-",'Ameaças e Cnsq'!R61)</f>
        <v>1.8333333333333333</v>
      </c>
      <c r="D32" s="49">
        <f t="shared" si="0"/>
        <v>1.8428652808248396</v>
      </c>
      <c r="E32" s="42" t="s">
        <v>359</v>
      </c>
      <c r="F32" s="49">
        <f>IF(E32="A ser especificado pela instalação portuária, caso necessário","-",'Ameaças e Cnsq'!S61)</f>
        <v>2</v>
      </c>
      <c r="G32" s="583"/>
      <c r="H32" s="49">
        <f t="shared" si="1"/>
        <v>1.9916666666666667</v>
      </c>
      <c r="I32" s="50">
        <f t="shared" si="2"/>
        <v>3.6703733509761389</v>
      </c>
      <c r="J32" s="51" t="str">
        <f t="shared" si="3"/>
        <v>MÉDIO</v>
      </c>
    </row>
    <row r="33" spans="1:10" ht="15" customHeight="1" x14ac:dyDescent="0.25">
      <c r="A33" s="572"/>
      <c r="B33" s="589"/>
      <c r="C33" s="49">
        <f>IF(E33="A ser especificado pela instalação portuária, caso necessário","-",'Ameaças e Cnsq'!R62)</f>
        <v>1.8333333333333333</v>
      </c>
      <c r="D33" s="49">
        <f t="shared" si="0"/>
        <v>1.8428652808248396</v>
      </c>
      <c r="E33" s="42" t="s">
        <v>393</v>
      </c>
      <c r="F33" s="49">
        <f>IF(E33="A ser especificado pela instalação portuária, caso necessário","-",'Ameaças e Cnsq'!S62)</f>
        <v>1</v>
      </c>
      <c r="G33" s="583"/>
      <c r="H33" s="49">
        <f t="shared" si="1"/>
        <v>1.4916666666666667</v>
      </c>
      <c r="I33" s="50">
        <f t="shared" si="2"/>
        <v>2.7489407105637191</v>
      </c>
      <c r="J33" s="51" t="str">
        <f t="shared" si="3"/>
        <v>BAIXO</v>
      </c>
    </row>
    <row r="34" spans="1:10" ht="15" customHeight="1" x14ac:dyDescent="0.25">
      <c r="A34" s="572"/>
      <c r="B34" s="589"/>
      <c r="C34" s="49">
        <f>IF(E34="A ser especificado pela instalação portuária, caso necessário","-",'Ameaças e Cnsq'!R63)</f>
        <v>1.8333333333333333</v>
      </c>
      <c r="D34" s="49">
        <f t="shared" si="0"/>
        <v>1.8428652808248396</v>
      </c>
      <c r="E34" s="42" t="s">
        <v>391</v>
      </c>
      <c r="F34" s="49">
        <f>IF(E34="A ser especificado pela instalação portuária, caso necessário","-",'Ameaças e Cnsq'!S63)</f>
        <v>3</v>
      </c>
      <c r="G34" s="583"/>
      <c r="H34" s="49">
        <f t="shared" si="1"/>
        <v>2.4916666666666667</v>
      </c>
      <c r="I34" s="50">
        <f t="shared" si="2"/>
        <v>4.5918059913885587</v>
      </c>
      <c r="J34" s="51" t="str">
        <f t="shared" si="3"/>
        <v>MÉDIO</v>
      </c>
    </row>
    <row r="35" spans="1:10" ht="15" customHeight="1" x14ac:dyDescent="0.25">
      <c r="A35" s="572"/>
      <c r="B35" s="589"/>
      <c r="C35" s="49">
        <f>IF(E35="A ser especificado pela instalação portuária, caso necessário","-",'Ameaças e Cnsq'!R64)</f>
        <v>1.8333333333333333</v>
      </c>
      <c r="D35" s="49">
        <f t="shared" si="0"/>
        <v>1.8428652808248396</v>
      </c>
      <c r="E35" s="42" t="s">
        <v>389</v>
      </c>
      <c r="F35" s="49">
        <f>IF(E35="A ser especificado pela instalação portuária, caso necessário","-",'Ameaças e Cnsq'!S64)</f>
        <v>2</v>
      </c>
      <c r="G35" s="583"/>
      <c r="H35" s="49">
        <f t="shared" si="1"/>
        <v>1.9916666666666667</v>
      </c>
      <c r="I35" s="50">
        <f t="shared" si="2"/>
        <v>3.6703733509761389</v>
      </c>
      <c r="J35" s="51" t="str">
        <f t="shared" si="3"/>
        <v>MÉDIO</v>
      </c>
    </row>
    <row r="36" spans="1:10" ht="15" customHeight="1" x14ac:dyDescent="0.25">
      <c r="A36" s="572"/>
      <c r="B36" s="591"/>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3"/>
      <c r="H36" s="49" t="str">
        <f t="shared" si="1"/>
        <v>-</v>
      </c>
      <c r="I36" s="50" t="str">
        <f t="shared" si="2"/>
        <v>-</v>
      </c>
      <c r="J36" s="51" t="str">
        <f t="shared" si="3"/>
        <v>-</v>
      </c>
    </row>
    <row r="37" spans="1:10" ht="15" customHeight="1" x14ac:dyDescent="0.25">
      <c r="A37" s="572"/>
      <c r="B37" s="593" t="s">
        <v>642</v>
      </c>
      <c r="C37" s="47">
        <f>IF(E37="A ser especificado pela instalação portuária, caso necessário","-",'Ameaças e Cnsq'!R72)</f>
        <v>1.8333333333333333</v>
      </c>
      <c r="D37" s="47">
        <f t="shared" si="0"/>
        <v>1.8428652808248396</v>
      </c>
      <c r="E37" s="28" t="s">
        <v>427</v>
      </c>
      <c r="F37" s="47">
        <f>IF(E37="A ser especificado pela instalação portuária, caso necessário","-",'Ameaças e Cnsq'!S72)</f>
        <v>1</v>
      </c>
      <c r="G37" s="583"/>
      <c r="H37" s="47">
        <f t="shared" si="1"/>
        <v>1.4916666666666667</v>
      </c>
      <c r="I37" s="48">
        <f t="shared" si="2"/>
        <v>2.7489407105637191</v>
      </c>
      <c r="J37" s="41" t="str">
        <f t="shared" si="3"/>
        <v>BAIXO</v>
      </c>
    </row>
    <row r="38" spans="1:10" ht="15" customHeight="1" x14ac:dyDescent="0.25">
      <c r="A38" s="572"/>
      <c r="B38" s="595"/>
      <c r="C38" s="47">
        <f>IF(E38="A ser especificado pela instalação portuária, caso necessário","-",'Ameaças e Cnsq'!R73)</f>
        <v>1.8333333333333333</v>
      </c>
      <c r="D38" s="47">
        <f t="shared" si="0"/>
        <v>1.8428652808248396</v>
      </c>
      <c r="E38" s="28" t="s">
        <v>396</v>
      </c>
      <c r="F38" s="47">
        <f>IF(E38="A ser especificado pela instalação portuária, caso necessário","-",'Ameaças e Cnsq'!S73)</f>
        <v>3</v>
      </c>
      <c r="G38" s="583"/>
      <c r="H38" s="47">
        <f t="shared" si="1"/>
        <v>2.4916666666666667</v>
      </c>
      <c r="I38" s="48">
        <f t="shared" si="2"/>
        <v>4.5918059913885587</v>
      </c>
      <c r="J38" s="41" t="str">
        <f t="shared" si="3"/>
        <v>MÉDIO</v>
      </c>
    </row>
    <row r="39" spans="1:10" ht="15" customHeight="1" x14ac:dyDescent="0.25">
      <c r="A39" s="572"/>
      <c r="B39" s="595"/>
      <c r="C39" s="47">
        <f>IF(E39="A ser especificado pela instalação portuária, caso necessário","-",'Ameaças e Cnsq'!R74)</f>
        <v>1.8333333333333333</v>
      </c>
      <c r="D39" s="47">
        <f t="shared" si="0"/>
        <v>1.8428652808248396</v>
      </c>
      <c r="E39" s="28" t="s">
        <v>393</v>
      </c>
      <c r="F39" s="47">
        <f>IF(E39="A ser especificado pela instalação portuária, caso necessário","-",'Ameaças e Cnsq'!S74)</f>
        <v>2</v>
      </c>
      <c r="G39" s="583"/>
      <c r="H39" s="47">
        <f t="shared" si="1"/>
        <v>1.9916666666666667</v>
      </c>
      <c r="I39" s="48">
        <f t="shared" si="2"/>
        <v>3.6703733509761389</v>
      </c>
      <c r="J39" s="41" t="str">
        <f t="shared" si="3"/>
        <v>MÉDIO</v>
      </c>
    </row>
    <row r="40" spans="1:10" ht="15" customHeight="1" x14ac:dyDescent="0.25">
      <c r="A40" s="572"/>
      <c r="B40" s="595"/>
      <c r="C40" s="47">
        <f>IF(E40="A ser especificado pela instalação portuária, caso necessário","-",'Ameaças e Cnsq'!R75)</f>
        <v>1.8333333333333333</v>
      </c>
      <c r="D40" s="47">
        <f t="shared" si="0"/>
        <v>1.8428652808248396</v>
      </c>
      <c r="E40" s="28" t="s">
        <v>391</v>
      </c>
      <c r="F40" s="47">
        <f>IF(E40="A ser especificado pela instalação portuária, caso necessário","-",'Ameaças e Cnsq'!S75)</f>
        <v>1</v>
      </c>
      <c r="G40" s="583"/>
      <c r="H40" s="47">
        <f t="shared" si="1"/>
        <v>1.4916666666666667</v>
      </c>
      <c r="I40" s="48">
        <f t="shared" si="2"/>
        <v>2.7489407105637191</v>
      </c>
      <c r="J40" s="41" t="str">
        <f t="shared" si="3"/>
        <v>BAIXO</v>
      </c>
    </row>
    <row r="41" spans="1:10" ht="15" customHeight="1" x14ac:dyDescent="0.25">
      <c r="A41" s="572"/>
      <c r="B41" s="595"/>
      <c r="C41" s="47">
        <f>IF(E41="A ser especificado pela instalação portuária, caso necessário","-",'Ameaças e Cnsq'!R76)</f>
        <v>1.8333333333333333</v>
      </c>
      <c r="D41" s="47">
        <f t="shared" si="0"/>
        <v>1.8428652808248396</v>
      </c>
      <c r="E41" s="28" t="s">
        <v>389</v>
      </c>
      <c r="F41" s="47">
        <f>IF(E41="A ser especificado pela instalação portuária, caso necessário","-",'Ameaças e Cnsq'!S76)</f>
        <v>3</v>
      </c>
      <c r="G41" s="583"/>
      <c r="H41" s="47">
        <f t="shared" si="1"/>
        <v>2.4916666666666667</v>
      </c>
      <c r="I41" s="48">
        <f t="shared" si="2"/>
        <v>4.5918059913885587</v>
      </c>
      <c r="J41" s="41" t="str">
        <f t="shared" si="3"/>
        <v>MÉDIO</v>
      </c>
    </row>
    <row r="42" spans="1:10" ht="15" customHeight="1" x14ac:dyDescent="0.25">
      <c r="A42" s="572"/>
      <c r="B42" s="595"/>
      <c r="C42" s="47">
        <f>IF(E42="A ser especificado pela instalação portuária, caso necessário","-",'Ameaças e Cnsq'!R77)</f>
        <v>1.8333333333333333</v>
      </c>
      <c r="D42" s="47">
        <f t="shared" si="0"/>
        <v>1.8428652808248396</v>
      </c>
      <c r="E42" s="28" t="s">
        <v>411</v>
      </c>
      <c r="F42" s="47">
        <f>IF(E42="A ser especificado pela instalação portuária, caso necessário","-",'Ameaças e Cnsq'!S77)</f>
        <v>2</v>
      </c>
      <c r="G42" s="583"/>
      <c r="H42" s="47">
        <f t="shared" si="1"/>
        <v>1.9916666666666667</v>
      </c>
      <c r="I42" s="48">
        <f t="shared" si="2"/>
        <v>3.6703733509761389</v>
      </c>
      <c r="J42" s="41" t="str">
        <f t="shared" si="3"/>
        <v>MÉDIO</v>
      </c>
    </row>
    <row r="43" spans="1:10" ht="15" customHeight="1" x14ac:dyDescent="0.25">
      <c r="A43" s="572"/>
      <c r="B43" s="594"/>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3"/>
      <c r="H43" s="47" t="str">
        <f t="shared" si="1"/>
        <v>-</v>
      </c>
      <c r="I43" s="48" t="str">
        <f t="shared" si="2"/>
        <v>-</v>
      </c>
      <c r="J43" s="41" t="str">
        <f t="shared" si="3"/>
        <v>-</v>
      </c>
    </row>
    <row r="44" spans="1:10" ht="15" customHeight="1" x14ac:dyDescent="0.25">
      <c r="A44" s="572"/>
      <c r="B44" s="588" t="s">
        <v>615</v>
      </c>
      <c r="C44" s="49">
        <f>IF(E44="A ser especificado pela instalação portuária, caso necessário","-",'Ameaças e Cnsq'!R85)</f>
        <v>1.8333333333333333</v>
      </c>
      <c r="D44" s="49">
        <f t="shared" si="0"/>
        <v>1.8428652808248396</v>
      </c>
      <c r="E44" s="42" t="s">
        <v>377</v>
      </c>
      <c r="F44" s="49">
        <f>IF(E44="A ser especificado pela instalação portuária, caso necessário","-",'Ameaças e Cnsq'!S85)</f>
        <v>3</v>
      </c>
      <c r="G44" s="583"/>
      <c r="H44" s="49">
        <f t="shared" si="1"/>
        <v>2.4916666666666667</v>
      </c>
      <c r="I44" s="50">
        <f t="shared" si="2"/>
        <v>4.5918059913885587</v>
      </c>
      <c r="J44" s="51" t="str">
        <f t="shared" si="3"/>
        <v>MÉDIO</v>
      </c>
    </row>
    <row r="45" spans="1:10" ht="15" customHeight="1" x14ac:dyDescent="0.25">
      <c r="A45" s="572"/>
      <c r="B45" s="589"/>
      <c r="C45" s="49">
        <f>IF(E45="A ser especificado pela instalação portuária, caso necessário","-",'Ameaças e Cnsq'!R86)</f>
        <v>1.8333333333333333</v>
      </c>
      <c r="D45" s="49">
        <f t="shared" si="0"/>
        <v>1.8428652808248396</v>
      </c>
      <c r="E45" s="42" t="s">
        <v>361</v>
      </c>
      <c r="F45" s="49">
        <f>IF(E45="A ser especificado pela instalação portuária, caso necessário","-",'Ameaças e Cnsq'!S86)</f>
        <v>2</v>
      </c>
      <c r="G45" s="583"/>
      <c r="H45" s="49">
        <f t="shared" si="1"/>
        <v>1.9916666666666667</v>
      </c>
      <c r="I45" s="50">
        <f t="shared" si="2"/>
        <v>3.6703733509761389</v>
      </c>
      <c r="J45" s="51" t="str">
        <f t="shared" si="3"/>
        <v>MÉDIO</v>
      </c>
    </row>
    <row r="46" spans="1:10" ht="15" customHeight="1" x14ac:dyDescent="0.25">
      <c r="A46" s="572"/>
      <c r="B46" s="589"/>
      <c r="C46" s="49">
        <f>IF(E46="A ser especificado pela instalação portuária, caso necessário","-",'Ameaças e Cnsq'!R87)</f>
        <v>1.8333333333333333</v>
      </c>
      <c r="D46" s="49">
        <f t="shared" si="0"/>
        <v>1.8428652808248396</v>
      </c>
      <c r="E46" s="42" t="s">
        <v>396</v>
      </c>
      <c r="F46" s="49">
        <f>IF(E46="A ser especificado pela instalação portuária, caso necessário","-",'Ameaças e Cnsq'!S87)</f>
        <v>1</v>
      </c>
      <c r="G46" s="583"/>
      <c r="H46" s="49">
        <f t="shared" si="1"/>
        <v>1.4916666666666667</v>
      </c>
      <c r="I46" s="50">
        <f t="shared" si="2"/>
        <v>2.7489407105637191</v>
      </c>
      <c r="J46" s="51" t="str">
        <f t="shared" si="3"/>
        <v>BAIXO</v>
      </c>
    </row>
    <row r="47" spans="1:10" ht="30" x14ac:dyDescent="0.25">
      <c r="A47" s="572"/>
      <c r="B47" s="589"/>
      <c r="C47" s="49">
        <f>IF(E47="A ser especificado pela instalação portuária, caso necessário","-",'Ameaças e Cnsq'!R88)</f>
        <v>1.8333333333333333</v>
      </c>
      <c r="D47" s="49">
        <f t="shared" si="0"/>
        <v>1.8428652808248396</v>
      </c>
      <c r="E47" s="42" t="s">
        <v>359</v>
      </c>
      <c r="F47" s="49">
        <f>IF(E47="A ser especificado pela instalação portuária, caso necessário","-",'Ameaças e Cnsq'!S88)</f>
        <v>3</v>
      </c>
      <c r="G47" s="583"/>
      <c r="H47" s="49">
        <f t="shared" si="1"/>
        <v>2.4916666666666667</v>
      </c>
      <c r="I47" s="50">
        <f t="shared" si="2"/>
        <v>4.5918059913885587</v>
      </c>
      <c r="J47" s="51" t="str">
        <f t="shared" si="3"/>
        <v>MÉDIO</v>
      </c>
    </row>
    <row r="48" spans="1:10" ht="15" customHeight="1" x14ac:dyDescent="0.25">
      <c r="A48" s="572"/>
      <c r="B48" s="589"/>
      <c r="C48" s="49">
        <f>IF(E48="A ser especificado pela instalação portuária, caso necessário","-",'Ameaças e Cnsq'!R89)</f>
        <v>1.8333333333333333</v>
      </c>
      <c r="D48" s="49">
        <f t="shared" si="0"/>
        <v>1.8428652808248396</v>
      </c>
      <c r="E48" s="42" t="s">
        <v>393</v>
      </c>
      <c r="F48" s="49">
        <f>IF(E48="A ser especificado pela instalação portuária, caso necessário","-",'Ameaças e Cnsq'!S89)</f>
        <v>2</v>
      </c>
      <c r="G48" s="583"/>
      <c r="H48" s="49">
        <f t="shared" si="1"/>
        <v>1.9916666666666667</v>
      </c>
      <c r="I48" s="50">
        <f t="shared" si="2"/>
        <v>3.6703733509761389</v>
      </c>
      <c r="J48" s="51" t="str">
        <f t="shared" si="3"/>
        <v>MÉDIO</v>
      </c>
    </row>
    <row r="49" spans="1:10" ht="15" customHeight="1" x14ac:dyDescent="0.25">
      <c r="A49" s="572"/>
      <c r="B49" s="589"/>
      <c r="C49" s="49">
        <f>IF(E49="A ser especificado pela instalação portuária, caso necessário","-",'Ameaças e Cnsq'!R90)</f>
        <v>1.8333333333333333</v>
      </c>
      <c r="D49" s="49">
        <f t="shared" si="0"/>
        <v>1.8428652808248396</v>
      </c>
      <c r="E49" s="42" t="s">
        <v>391</v>
      </c>
      <c r="F49" s="49">
        <f>IF(E49="A ser especificado pela instalação portuária, caso necessário","-",'Ameaças e Cnsq'!S90)</f>
        <v>1</v>
      </c>
      <c r="G49" s="583"/>
      <c r="H49" s="49">
        <f t="shared" si="1"/>
        <v>1.4916666666666667</v>
      </c>
      <c r="I49" s="50">
        <f t="shared" si="2"/>
        <v>2.7489407105637191</v>
      </c>
      <c r="J49" s="51" t="str">
        <f t="shared" si="3"/>
        <v>BAIXO</v>
      </c>
    </row>
    <row r="50" spans="1:10" ht="15" customHeight="1" x14ac:dyDescent="0.25">
      <c r="A50" s="572"/>
      <c r="B50" s="589"/>
      <c r="C50" s="49">
        <f>IF(E50="A ser especificado pela instalação portuária, caso necessário","-",'Ameaças e Cnsq'!R91)</f>
        <v>1.8333333333333333</v>
      </c>
      <c r="D50" s="49">
        <f t="shared" si="0"/>
        <v>1.8428652808248396</v>
      </c>
      <c r="E50" s="42" t="s">
        <v>389</v>
      </c>
      <c r="F50" s="49">
        <f>IF(E50="A ser especificado pela instalação portuária, caso necessário","-",'Ameaças e Cnsq'!S91)</f>
        <v>3</v>
      </c>
      <c r="G50" s="583"/>
      <c r="H50" s="49">
        <f t="shared" si="1"/>
        <v>2.4916666666666667</v>
      </c>
      <c r="I50" s="50">
        <f t="shared" si="2"/>
        <v>4.5918059913885587</v>
      </c>
      <c r="J50" s="51" t="str">
        <f t="shared" si="3"/>
        <v>MÉDIO</v>
      </c>
    </row>
    <row r="51" spans="1:10" ht="15" customHeight="1" x14ac:dyDescent="0.25">
      <c r="A51" s="572"/>
      <c r="B51" s="589"/>
      <c r="C51" s="49">
        <f>IF(E51="A ser especificado pela instalação portuária, caso necessário","-",'Ameaças e Cnsq'!R92)</f>
        <v>2</v>
      </c>
      <c r="D51" s="49">
        <f t="shared" si="0"/>
        <v>1.9261986141581731</v>
      </c>
      <c r="E51" s="42" t="s">
        <v>411</v>
      </c>
      <c r="F51" s="49">
        <f>IF(E51="A ser especificado pela instalação portuária, caso necessário","-",'Ameaças e Cnsq'!S92)</f>
        <v>2</v>
      </c>
      <c r="G51" s="583"/>
      <c r="H51" s="49">
        <f t="shared" si="1"/>
        <v>1.9916666666666667</v>
      </c>
      <c r="I51" s="50">
        <f t="shared" si="2"/>
        <v>3.8363455731983613</v>
      </c>
      <c r="J51" s="51" t="str">
        <f t="shared" si="3"/>
        <v>MÉDIO</v>
      </c>
    </row>
    <row r="52" spans="1:10" ht="15" customHeight="1" x14ac:dyDescent="0.25">
      <c r="A52" s="572"/>
      <c r="B52" s="591"/>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3"/>
      <c r="H52" s="49" t="str">
        <f t="shared" si="1"/>
        <v>-</v>
      </c>
      <c r="I52" s="50" t="str">
        <f t="shared" si="2"/>
        <v>-</v>
      </c>
      <c r="J52" s="51" t="str">
        <f t="shared" si="3"/>
        <v>-</v>
      </c>
    </row>
    <row r="53" spans="1:10" ht="15" customHeight="1" x14ac:dyDescent="0.25">
      <c r="A53" s="572"/>
      <c r="B53" s="593" t="s">
        <v>616</v>
      </c>
      <c r="C53" s="47">
        <f>IF(E53="A ser especificado pela instalação portuária, caso necessário","-",'Ameaças e Cnsq'!R100)</f>
        <v>1.8333333333333333</v>
      </c>
      <c r="D53" s="47">
        <f t="shared" si="0"/>
        <v>1.8428652808248396</v>
      </c>
      <c r="E53" s="28" t="s">
        <v>377</v>
      </c>
      <c r="F53" s="47">
        <f>IF(E53="A ser especificado pela instalação portuária, caso necessário","-",'Ameaças e Cnsq'!S100)</f>
        <v>1</v>
      </c>
      <c r="G53" s="583"/>
      <c r="H53" s="47">
        <f t="shared" si="1"/>
        <v>1.4916666666666667</v>
      </c>
      <c r="I53" s="48">
        <f t="shared" si="2"/>
        <v>2.7489407105637191</v>
      </c>
      <c r="J53" s="41" t="str">
        <f t="shared" si="3"/>
        <v>BAIXO</v>
      </c>
    </row>
    <row r="54" spans="1:10" ht="15" customHeight="1" x14ac:dyDescent="0.25">
      <c r="A54" s="572"/>
      <c r="B54" s="595"/>
      <c r="C54" s="47">
        <f>IF(E54="A ser especificado pela instalação portuária, caso necessário","-",'Ameaças e Cnsq'!R101)</f>
        <v>1.8333333333333333</v>
      </c>
      <c r="D54" s="47">
        <f t="shared" si="0"/>
        <v>1.8428652808248396</v>
      </c>
      <c r="E54" s="28" t="s">
        <v>361</v>
      </c>
      <c r="F54" s="47">
        <f>IF(E54="A ser especificado pela instalação portuária, caso necessário","-",'Ameaças e Cnsq'!S101)</f>
        <v>3</v>
      </c>
      <c r="G54" s="583"/>
      <c r="H54" s="47">
        <f t="shared" si="1"/>
        <v>2.4916666666666667</v>
      </c>
      <c r="I54" s="48">
        <f t="shared" si="2"/>
        <v>4.5918059913885587</v>
      </c>
      <c r="J54" s="41" t="str">
        <f t="shared" si="3"/>
        <v>MÉDIO</v>
      </c>
    </row>
    <row r="55" spans="1:10" ht="15" customHeight="1" x14ac:dyDescent="0.25">
      <c r="A55" s="572"/>
      <c r="B55" s="595"/>
      <c r="C55" s="47">
        <f>IF(E55="A ser especificado pela instalação portuária, caso necessário","-",'Ameaças e Cnsq'!R102)</f>
        <v>1.8333333333333333</v>
      </c>
      <c r="D55" s="47">
        <f t="shared" si="0"/>
        <v>1.8428652808248396</v>
      </c>
      <c r="E55" s="28" t="s">
        <v>396</v>
      </c>
      <c r="F55" s="47">
        <f>IF(E55="A ser especificado pela instalação portuária, caso necessário","-",'Ameaças e Cnsq'!S102)</f>
        <v>2</v>
      </c>
      <c r="G55" s="583"/>
      <c r="H55" s="47">
        <f t="shared" si="1"/>
        <v>1.9916666666666667</v>
      </c>
      <c r="I55" s="48">
        <f t="shared" si="2"/>
        <v>3.6703733509761389</v>
      </c>
      <c r="J55" s="41" t="str">
        <f t="shared" si="3"/>
        <v>MÉDIO</v>
      </c>
    </row>
    <row r="56" spans="1:10" ht="30" x14ac:dyDescent="0.25">
      <c r="A56" s="572"/>
      <c r="B56" s="595"/>
      <c r="C56" s="47">
        <f>IF(E56="A ser especificado pela instalação portuária, caso necessário","-",'Ameaças e Cnsq'!R103)</f>
        <v>1.8333333333333333</v>
      </c>
      <c r="D56" s="47">
        <f t="shared" si="0"/>
        <v>1.8428652808248396</v>
      </c>
      <c r="E56" s="28" t="s">
        <v>359</v>
      </c>
      <c r="F56" s="47">
        <f>IF(E56="A ser especificado pela instalação portuária, caso necessário","-",'Ameaças e Cnsq'!S103)</f>
        <v>1</v>
      </c>
      <c r="G56" s="583"/>
      <c r="H56" s="47">
        <f t="shared" si="1"/>
        <v>1.4916666666666667</v>
      </c>
      <c r="I56" s="48">
        <f t="shared" si="2"/>
        <v>2.7489407105637191</v>
      </c>
      <c r="J56" s="41" t="str">
        <f t="shared" si="3"/>
        <v>BAIXO</v>
      </c>
    </row>
    <row r="57" spans="1:10" ht="15" customHeight="1" x14ac:dyDescent="0.25">
      <c r="A57" s="572"/>
      <c r="B57" s="595"/>
      <c r="C57" s="47">
        <f>IF(E57="A ser especificado pela instalação portuária, caso necessário","-",'Ameaças e Cnsq'!R104)</f>
        <v>1.8333333333333333</v>
      </c>
      <c r="D57" s="47">
        <f t="shared" si="0"/>
        <v>1.8428652808248396</v>
      </c>
      <c r="E57" s="28" t="s">
        <v>393</v>
      </c>
      <c r="F57" s="47">
        <f>IF(E57="A ser especificado pela instalação portuária, caso necessário","-",'Ameaças e Cnsq'!S104)</f>
        <v>3</v>
      </c>
      <c r="G57" s="583"/>
      <c r="H57" s="47">
        <f t="shared" si="1"/>
        <v>2.4916666666666667</v>
      </c>
      <c r="I57" s="48">
        <f t="shared" si="2"/>
        <v>4.5918059913885587</v>
      </c>
      <c r="J57" s="41" t="str">
        <f t="shared" si="3"/>
        <v>MÉDIO</v>
      </c>
    </row>
    <row r="58" spans="1:10" ht="15" customHeight="1" x14ac:dyDescent="0.25">
      <c r="A58" s="572"/>
      <c r="B58" s="595"/>
      <c r="C58" s="47">
        <f>IF(E58="A ser especificado pela instalação portuária, caso necessário","-",'Ameaças e Cnsq'!R105)</f>
        <v>1.8333333333333333</v>
      </c>
      <c r="D58" s="47">
        <f t="shared" si="0"/>
        <v>1.8428652808248396</v>
      </c>
      <c r="E58" s="28" t="s">
        <v>391</v>
      </c>
      <c r="F58" s="47">
        <f>IF(E58="A ser especificado pela instalação portuária, caso necessário","-",'Ameaças e Cnsq'!S105)</f>
        <v>2</v>
      </c>
      <c r="G58" s="583"/>
      <c r="H58" s="47">
        <f t="shared" si="1"/>
        <v>1.9916666666666667</v>
      </c>
      <c r="I58" s="48">
        <f t="shared" si="2"/>
        <v>3.6703733509761389</v>
      </c>
      <c r="J58" s="41" t="str">
        <f t="shared" si="3"/>
        <v>MÉDIO</v>
      </c>
    </row>
    <row r="59" spans="1:10" ht="15" customHeight="1" x14ac:dyDescent="0.25">
      <c r="A59" s="572"/>
      <c r="B59" s="595"/>
      <c r="C59" s="47">
        <f>IF(E59="A ser especificado pela instalação portuária, caso necessário","-",'Ameaças e Cnsq'!R106)</f>
        <v>1.8333333333333333</v>
      </c>
      <c r="D59" s="47">
        <f t="shared" si="0"/>
        <v>1.8428652808248396</v>
      </c>
      <c r="E59" s="28" t="s">
        <v>389</v>
      </c>
      <c r="F59" s="47">
        <f>IF(E59="A ser especificado pela instalação portuária, caso necessário","-",'Ameaças e Cnsq'!S106)</f>
        <v>2</v>
      </c>
      <c r="G59" s="583"/>
      <c r="H59" s="47">
        <f t="shared" si="1"/>
        <v>1.9916666666666667</v>
      </c>
      <c r="I59" s="48">
        <f t="shared" si="2"/>
        <v>3.6703733509761389</v>
      </c>
      <c r="J59" s="41" t="str">
        <f t="shared" si="3"/>
        <v>MÉDIO</v>
      </c>
    </row>
    <row r="60" spans="1:10" ht="15" customHeight="1" x14ac:dyDescent="0.25">
      <c r="A60" s="572"/>
      <c r="B60" s="594"/>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3"/>
      <c r="H60" s="47" t="str">
        <f t="shared" si="1"/>
        <v>-</v>
      </c>
      <c r="I60" s="48" t="str">
        <f t="shared" si="2"/>
        <v>-</v>
      </c>
      <c r="J60" s="41" t="str">
        <f t="shared" si="3"/>
        <v>-</v>
      </c>
    </row>
    <row r="61" spans="1:10" ht="15" customHeight="1" x14ac:dyDescent="0.25">
      <c r="A61" s="572"/>
      <c r="B61" s="564" t="s">
        <v>617</v>
      </c>
      <c r="C61" s="49" t="str">
        <f>IF(E61="A ser especificado pela instalação portuária, caso necessário","-",'Ameaças e Cnsq'!R114)</f>
        <v>-</v>
      </c>
      <c r="D61" s="49">
        <f t="shared" si="0"/>
        <v>1.8523972283163461</v>
      </c>
      <c r="E61" s="44" t="s">
        <v>377</v>
      </c>
      <c r="F61" s="49">
        <f>IF(E61="A ser especificado pela instalação portuária, caso necessário","-",'Ameaças e Cnsq'!S114)</f>
        <v>3</v>
      </c>
      <c r="G61" s="583"/>
      <c r="H61" s="49">
        <f t="shared" si="1"/>
        <v>2.4916666666666667</v>
      </c>
      <c r="I61" s="50">
        <f t="shared" si="2"/>
        <v>4.6155564272215628</v>
      </c>
      <c r="J61" s="51" t="str">
        <f t="shared" si="3"/>
        <v>MÉDIO</v>
      </c>
    </row>
    <row r="62" spans="1:10" ht="15" customHeight="1" x14ac:dyDescent="0.25">
      <c r="A62" s="572"/>
      <c r="B62" s="565"/>
      <c r="C62" s="49">
        <f>IF(E62="A ser especificado pela instalação portuária, caso necessário","-",'Ameaças e Cnsq'!R115)</f>
        <v>1.8333333333333333</v>
      </c>
      <c r="D62" s="49">
        <f t="shared" si="0"/>
        <v>1.8428652808248396</v>
      </c>
      <c r="E62" s="44" t="s">
        <v>361</v>
      </c>
      <c r="F62" s="49">
        <f>IF(E62="A ser especificado pela instalação portuária, caso necessário","-",'Ameaças e Cnsq'!S115)</f>
        <v>2</v>
      </c>
      <c r="G62" s="583"/>
      <c r="H62" s="49">
        <f t="shared" si="1"/>
        <v>1.9916666666666667</v>
      </c>
      <c r="I62" s="50">
        <f t="shared" si="2"/>
        <v>3.6703733509761389</v>
      </c>
      <c r="J62" s="51" t="str">
        <f t="shared" si="3"/>
        <v>MÉDIO</v>
      </c>
    </row>
    <row r="63" spans="1:10" ht="15" customHeight="1" x14ac:dyDescent="0.25">
      <c r="A63" s="572"/>
      <c r="B63" s="565"/>
      <c r="C63" s="49">
        <f>IF(E63="A ser especificado pela instalação portuária, caso necessário","-",'Ameaças e Cnsq'!R116)</f>
        <v>1.8333333333333333</v>
      </c>
      <c r="D63" s="49">
        <f t="shared" si="0"/>
        <v>1.8428652808248396</v>
      </c>
      <c r="E63" s="44" t="s">
        <v>396</v>
      </c>
      <c r="F63" s="49">
        <f>IF(E63="A ser especificado pela instalação portuária, caso necessário","-",'Ameaças e Cnsq'!S116)</f>
        <v>1</v>
      </c>
      <c r="G63" s="583"/>
      <c r="H63" s="49">
        <f t="shared" si="1"/>
        <v>1.4916666666666667</v>
      </c>
      <c r="I63" s="50">
        <f t="shared" si="2"/>
        <v>2.7489407105637191</v>
      </c>
      <c r="J63" s="51" t="str">
        <f t="shared" si="3"/>
        <v>BAIXO</v>
      </c>
    </row>
    <row r="64" spans="1:10" ht="30" x14ac:dyDescent="0.25">
      <c r="A64" s="572"/>
      <c r="B64" s="565"/>
      <c r="C64" s="49">
        <f>IF(E64="A ser especificado pela instalação portuária, caso necessário","-",'Ameaças e Cnsq'!R117)</f>
        <v>1.8333333333333333</v>
      </c>
      <c r="D64" s="49">
        <f t="shared" si="0"/>
        <v>1.8428652808248396</v>
      </c>
      <c r="E64" s="44" t="s">
        <v>359</v>
      </c>
      <c r="F64" s="49">
        <f>IF(E64="A ser especificado pela instalação portuária, caso necessário","-",'Ameaças e Cnsq'!S117)</f>
        <v>3</v>
      </c>
      <c r="G64" s="583"/>
      <c r="H64" s="49">
        <f t="shared" si="1"/>
        <v>2.4916666666666667</v>
      </c>
      <c r="I64" s="50">
        <f t="shared" si="2"/>
        <v>4.5918059913885587</v>
      </c>
      <c r="J64" s="51" t="str">
        <f t="shared" si="3"/>
        <v>MÉDIO</v>
      </c>
    </row>
    <row r="65" spans="1:10" ht="15" customHeight="1" x14ac:dyDescent="0.25">
      <c r="A65" s="572"/>
      <c r="B65" s="565"/>
      <c r="C65" s="49">
        <f>IF(E65="A ser especificado pela instalação portuária, caso necessário","-",'Ameaças e Cnsq'!R118)</f>
        <v>1.8333333333333333</v>
      </c>
      <c r="D65" s="49">
        <f t="shared" si="0"/>
        <v>1.8428652808248396</v>
      </c>
      <c r="E65" s="44" t="s">
        <v>393</v>
      </c>
      <c r="F65" s="49">
        <f>IF(E65="A ser especificado pela instalação portuária, caso necessário","-",'Ameaças e Cnsq'!S118)</f>
        <v>2</v>
      </c>
      <c r="G65" s="583"/>
      <c r="H65" s="49">
        <f t="shared" si="1"/>
        <v>1.9916666666666667</v>
      </c>
      <c r="I65" s="50">
        <f t="shared" si="2"/>
        <v>3.6703733509761389</v>
      </c>
      <c r="J65" s="51" t="str">
        <f t="shared" si="3"/>
        <v>MÉDIO</v>
      </c>
    </row>
    <row r="66" spans="1:10" ht="15" customHeight="1" x14ac:dyDescent="0.25">
      <c r="A66" s="572"/>
      <c r="B66" s="565"/>
      <c r="C66" s="49">
        <f>IF(E66="A ser especificado pela instalação portuária, caso necessário","-",'Ameaças e Cnsq'!R119)</f>
        <v>1.8333333333333333</v>
      </c>
      <c r="D66" s="49">
        <f t="shared" si="0"/>
        <v>1.8428652808248396</v>
      </c>
      <c r="E66" s="44" t="s">
        <v>391</v>
      </c>
      <c r="F66" s="49">
        <f>IF(E66="A ser especificado pela instalação portuária, caso necessário","-",'Ameaças e Cnsq'!S119)</f>
        <v>1</v>
      </c>
      <c r="G66" s="583"/>
      <c r="H66" s="49">
        <f t="shared" si="1"/>
        <v>1.4916666666666667</v>
      </c>
      <c r="I66" s="50">
        <f t="shared" si="2"/>
        <v>2.7489407105637191</v>
      </c>
      <c r="J66" s="51" t="str">
        <f t="shared" si="3"/>
        <v>BAIXO</v>
      </c>
    </row>
    <row r="67" spans="1:10" ht="15" customHeight="1" x14ac:dyDescent="0.25">
      <c r="A67" s="572"/>
      <c r="B67" s="565"/>
      <c r="C67" s="49">
        <f>IF(E67="A ser especificado pela instalação portuária, caso necessário","-",'Ameaças e Cnsq'!R120)</f>
        <v>1.8333333333333333</v>
      </c>
      <c r="D67" s="49">
        <f t="shared" si="0"/>
        <v>1.8428652808248396</v>
      </c>
      <c r="E67" s="44" t="s">
        <v>389</v>
      </c>
      <c r="F67" s="49">
        <f>IF(E67="A ser especificado pela instalação portuária, caso necessário","-",'Ameaças e Cnsq'!S120)</f>
        <v>3</v>
      </c>
      <c r="G67" s="583"/>
      <c r="H67" s="49">
        <f t="shared" si="1"/>
        <v>2.4916666666666667</v>
      </c>
      <c r="I67" s="50">
        <f t="shared" si="2"/>
        <v>4.5918059913885587</v>
      </c>
      <c r="J67" s="51" t="str">
        <f t="shared" si="3"/>
        <v>MÉDIO</v>
      </c>
    </row>
    <row r="68" spans="1:10" ht="15" customHeight="1" x14ac:dyDescent="0.25">
      <c r="A68" s="572"/>
      <c r="B68" s="565"/>
      <c r="C68" s="49">
        <f>IF(E68="A ser especificado pela instalação portuária, caso necessário","-",'Ameaças e Cnsq'!R121)</f>
        <v>1.8333333333333333</v>
      </c>
      <c r="D68" s="49">
        <f t="shared" si="0"/>
        <v>1.8428652808248396</v>
      </c>
      <c r="E68" s="44" t="s">
        <v>372</v>
      </c>
      <c r="F68" s="49">
        <f>IF(E68="A ser especificado pela instalação portuária, caso necessário","-",'Ameaças e Cnsq'!S121)</f>
        <v>2</v>
      </c>
      <c r="G68" s="583"/>
      <c r="H68" s="49">
        <f t="shared" si="1"/>
        <v>1.9916666666666667</v>
      </c>
      <c r="I68" s="50">
        <f t="shared" si="2"/>
        <v>3.6703733509761389</v>
      </c>
      <c r="J68" s="51" t="str">
        <f t="shared" si="3"/>
        <v>MÉDIO</v>
      </c>
    </row>
    <row r="69" spans="1:10" ht="15" customHeight="1" x14ac:dyDescent="0.25">
      <c r="A69" s="572"/>
      <c r="B69" s="565"/>
      <c r="C69" s="49">
        <f>IF(E69="A ser especificado pela instalação portuária, caso necessário","-",'Ameaças e Cnsq'!R122)</f>
        <v>1.8333333333333333</v>
      </c>
      <c r="D69" s="49">
        <f t="shared" ref="D69:D96" si="4">IF(E69="A ser especificado pela instalação portuária, caso necessário","-",AVERAGE($A$4,C69))</f>
        <v>1.8428652808248396</v>
      </c>
      <c r="E69" s="44" t="s">
        <v>386</v>
      </c>
      <c r="F69" s="49">
        <f>IF(E69="A ser especificado pela instalação portuária, caso necessário","-",'Ameaças e Cnsq'!S122)</f>
        <v>1</v>
      </c>
      <c r="G69" s="583"/>
      <c r="H69" s="49">
        <f t="shared" ref="H69:H96" si="5">IF(E69="A ser especificado pela instalação portuária, caso necessário","-",AVERAGE($G$4,F69))</f>
        <v>1.4916666666666667</v>
      </c>
      <c r="I69" s="50">
        <f t="shared" ref="I69:I96" si="6">IF(E69="A ser especificado pela instalação portuária, caso necessário","-",D69*H69)</f>
        <v>2.7489407105637191</v>
      </c>
      <c r="J69" s="51" t="str">
        <f t="shared" ref="J69:J96" si="7">IF(E69="A ser especificado pela instalação portuária, caso necessário","-",(IF(AND(I69&gt;=0.75,I69&lt;2.5),"MUITO BAIXO",IF(AND(I69&gt;=2.5,I69&lt;3.6),"BAIXO",IF(AND(I69&gt;=3.6,I69&lt;5.5),"MÉDIO",IF(AND(I69&gt;=5.5,I69&lt;7),"ALTO",IF(AND(I69&gt;=7,I69&lt;=9),"MUITO ALTO")))))))</f>
        <v>BAIXO</v>
      </c>
    </row>
    <row r="70" spans="1:10" ht="15" customHeight="1" x14ac:dyDescent="0.25">
      <c r="A70" s="572"/>
      <c r="B70" s="566"/>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3"/>
      <c r="H70" s="49" t="str">
        <f t="shared" si="5"/>
        <v>-</v>
      </c>
      <c r="I70" s="50" t="str">
        <f t="shared" si="6"/>
        <v>-</v>
      </c>
      <c r="J70" s="51" t="str">
        <f t="shared" si="7"/>
        <v>-</v>
      </c>
    </row>
    <row r="71" spans="1:10" ht="15" customHeight="1" x14ac:dyDescent="0.25">
      <c r="A71" s="572"/>
      <c r="B71" s="580" t="s">
        <v>618</v>
      </c>
      <c r="C71" s="47">
        <f>IF(E71="A ser especificado pela instalação portuária, caso necessário","-",'Ameaças e Cnsq'!R131)</f>
        <v>1.8333333333333333</v>
      </c>
      <c r="D71" s="47">
        <f t="shared" si="4"/>
        <v>1.8428652808248396</v>
      </c>
      <c r="E71" s="29" t="s">
        <v>377</v>
      </c>
      <c r="F71" s="47">
        <f>IF(E71="A ser especificado pela instalação portuária, caso necessário","-",'Ameaças e Cnsq'!S131)</f>
        <v>1</v>
      </c>
      <c r="G71" s="583"/>
      <c r="H71" s="47">
        <f t="shared" si="5"/>
        <v>1.4916666666666667</v>
      </c>
      <c r="I71" s="48">
        <f t="shared" si="6"/>
        <v>2.7489407105637191</v>
      </c>
      <c r="J71" s="41" t="str">
        <f t="shared" si="7"/>
        <v>BAIXO</v>
      </c>
    </row>
    <row r="72" spans="1:10" ht="15" customHeight="1" x14ac:dyDescent="0.25">
      <c r="A72" s="572"/>
      <c r="B72" s="581"/>
      <c r="C72" s="47">
        <f>IF(E72="A ser especificado pela instalação portuária, caso necessário","-",'Ameaças e Cnsq'!R132)</f>
        <v>1.8333333333333333</v>
      </c>
      <c r="D72" s="47">
        <f t="shared" si="4"/>
        <v>1.8428652808248396</v>
      </c>
      <c r="E72" s="29" t="s">
        <v>349</v>
      </c>
      <c r="F72" s="47">
        <f>IF(E72="A ser especificado pela instalação portuária, caso necessário","-",'Ameaças e Cnsq'!S132)</f>
        <v>3</v>
      </c>
      <c r="G72" s="583"/>
      <c r="H72" s="47">
        <f t="shared" si="5"/>
        <v>2.4916666666666667</v>
      </c>
      <c r="I72" s="48">
        <f t="shared" si="6"/>
        <v>4.5918059913885587</v>
      </c>
      <c r="J72" s="41" t="str">
        <f t="shared" si="7"/>
        <v>MÉDIO</v>
      </c>
    </row>
    <row r="73" spans="1:10" ht="15" customHeight="1" x14ac:dyDescent="0.25">
      <c r="A73" s="572"/>
      <c r="B73" s="581"/>
      <c r="C73" s="47">
        <f>IF(E73="A ser especificado pela instalação portuária, caso necessário","-",'Ameaças e Cnsq'!R133)</f>
        <v>1.8333333333333333</v>
      </c>
      <c r="D73" s="47">
        <f t="shared" si="4"/>
        <v>1.8428652808248396</v>
      </c>
      <c r="E73" s="29" t="s">
        <v>372</v>
      </c>
      <c r="F73" s="47">
        <f>IF(E73="A ser especificado pela instalação portuária, caso necessário","-",'Ameaças e Cnsq'!S133)</f>
        <v>2</v>
      </c>
      <c r="G73" s="583"/>
      <c r="H73" s="47">
        <f t="shared" si="5"/>
        <v>1.9916666666666667</v>
      </c>
      <c r="I73" s="48">
        <f t="shared" si="6"/>
        <v>3.6703733509761389</v>
      </c>
      <c r="J73" s="41" t="str">
        <f t="shared" si="7"/>
        <v>MÉDIO</v>
      </c>
    </row>
    <row r="74" spans="1:10" ht="15" customHeight="1" x14ac:dyDescent="0.25">
      <c r="A74" s="572"/>
      <c r="B74" s="592"/>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3"/>
      <c r="H74" s="47" t="str">
        <f t="shared" si="5"/>
        <v>-</v>
      </c>
      <c r="I74" s="48" t="str">
        <f t="shared" si="6"/>
        <v>-</v>
      </c>
      <c r="J74" s="41" t="str">
        <f t="shared" si="7"/>
        <v>-</v>
      </c>
    </row>
    <row r="75" spans="1:10" ht="15" customHeight="1" x14ac:dyDescent="0.25">
      <c r="A75" s="572"/>
      <c r="B75" s="564" t="s">
        <v>619</v>
      </c>
      <c r="C75" s="49">
        <f>IF(E75="A ser especificado pela instalação portuária, caso necessário","-",'Ameaças e Cnsq'!R141)</f>
        <v>2</v>
      </c>
      <c r="D75" s="49">
        <f t="shared" si="4"/>
        <v>1.9261986141581731</v>
      </c>
      <c r="E75" s="44" t="s">
        <v>377</v>
      </c>
      <c r="F75" s="49">
        <f>IF(E75="A ser especificado pela instalação portuária, caso necessário","-",'Ameaças e Cnsq'!S141)</f>
        <v>3</v>
      </c>
      <c r="G75" s="583"/>
      <c r="H75" s="49">
        <f t="shared" si="5"/>
        <v>2.4916666666666667</v>
      </c>
      <c r="I75" s="50">
        <f t="shared" si="6"/>
        <v>4.7994448802774476</v>
      </c>
      <c r="J75" s="51" t="str">
        <f t="shared" si="7"/>
        <v>MÉDIO</v>
      </c>
    </row>
    <row r="76" spans="1:10" ht="15" customHeight="1" x14ac:dyDescent="0.25">
      <c r="A76" s="572"/>
      <c r="B76" s="565"/>
      <c r="C76" s="49">
        <f>IF(E76="A ser especificado pela instalação portuária, caso necessário","-",'Ameaças e Cnsq'!R142)</f>
        <v>2</v>
      </c>
      <c r="D76" s="49">
        <f t="shared" si="4"/>
        <v>1.9261986141581731</v>
      </c>
      <c r="E76" s="44" t="s">
        <v>361</v>
      </c>
      <c r="F76" s="49">
        <f>IF(E76="A ser especificado pela instalação portuária, caso necessário","-",'Ameaças e Cnsq'!S142)</f>
        <v>2</v>
      </c>
      <c r="G76" s="583"/>
      <c r="H76" s="49">
        <f t="shared" si="5"/>
        <v>1.9916666666666667</v>
      </c>
      <c r="I76" s="50">
        <f t="shared" si="6"/>
        <v>3.8363455731983613</v>
      </c>
      <c r="J76" s="51" t="str">
        <f t="shared" si="7"/>
        <v>MÉDIO</v>
      </c>
    </row>
    <row r="77" spans="1:10" ht="30" x14ac:dyDescent="0.25">
      <c r="A77" s="572"/>
      <c r="B77" s="565"/>
      <c r="C77" s="49">
        <f>IF(E77="A ser especificado pela instalação portuária, caso necessário","-",'Ameaças e Cnsq'!R143)</f>
        <v>2</v>
      </c>
      <c r="D77" s="49">
        <f t="shared" si="4"/>
        <v>1.9261986141581731</v>
      </c>
      <c r="E77" s="44" t="s">
        <v>359</v>
      </c>
      <c r="F77" s="49">
        <f>IF(E77="A ser especificado pela instalação portuária, caso necessário","-",'Ameaças e Cnsq'!S143)</f>
        <v>1</v>
      </c>
      <c r="G77" s="583"/>
      <c r="H77" s="49">
        <f t="shared" si="5"/>
        <v>1.4916666666666667</v>
      </c>
      <c r="I77" s="50">
        <f t="shared" si="6"/>
        <v>2.873246266119275</v>
      </c>
      <c r="J77" s="51" t="str">
        <f t="shared" si="7"/>
        <v>BAIXO</v>
      </c>
    </row>
    <row r="78" spans="1:10" ht="15" customHeight="1" x14ac:dyDescent="0.25">
      <c r="A78" s="572"/>
      <c r="B78" s="565"/>
      <c r="C78" s="49">
        <f>IF(E78="A ser especificado pela instalação portuária, caso necessário","-",'Ameaças e Cnsq'!R144)</f>
        <v>1.9166666666666667</v>
      </c>
      <c r="D78" s="49">
        <f t="shared" si="4"/>
        <v>1.8845319474915065</v>
      </c>
      <c r="E78" s="44" t="s">
        <v>349</v>
      </c>
      <c r="F78" s="49">
        <f>IF(E78="A ser especificado pela instalação portuária, caso necessário","-",'Ameaças e Cnsq'!S144)</f>
        <v>3</v>
      </c>
      <c r="G78" s="583"/>
      <c r="H78" s="49">
        <f t="shared" si="5"/>
        <v>2.4916666666666667</v>
      </c>
      <c r="I78" s="50">
        <f t="shared" si="6"/>
        <v>4.6956254358330041</v>
      </c>
      <c r="J78" s="51" t="str">
        <f t="shared" si="7"/>
        <v>MÉDIO</v>
      </c>
    </row>
    <row r="79" spans="1:10" ht="15" customHeight="1" x14ac:dyDescent="0.25">
      <c r="A79" s="572"/>
      <c r="B79" s="565"/>
      <c r="C79" s="49">
        <f>IF(E79="A ser especificado pela instalação portuária, caso necessário","-",'Ameaças e Cnsq'!R145)</f>
        <v>2</v>
      </c>
      <c r="D79" s="49">
        <f t="shared" si="4"/>
        <v>1.9261986141581731</v>
      </c>
      <c r="E79" s="44" t="s">
        <v>372</v>
      </c>
      <c r="F79" s="49">
        <f>IF(E79="A ser especificado pela instalação portuária, caso necessário","-",'Ameaças e Cnsq'!S145)</f>
        <v>2</v>
      </c>
      <c r="G79" s="583"/>
      <c r="H79" s="49">
        <f t="shared" si="5"/>
        <v>1.9916666666666667</v>
      </c>
      <c r="I79" s="50">
        <f t="shared" si="6"/>
        <v>3.8363455731983613</v>
      </c>
      <c r="J79" s="51" t="str">
        <f t="shared" si="7"/>
        <v>MÉDIO</v>
      </c>
    </row>
    <row r="80" spans="1:10" ht="30" x14ac:dyDescent="0.25">
      <c r="A80" s="572"/>
      <c r="B80" s="565"/>
      <c r="C80" s="49">
        <f>IF(E80="A ser especificado pela instalação portuária, caso necessário","-",'Ameaças e Cnsq'!R146)</f>
        <v>2</v>
      </c>
      <c r="D80" s="49">
        <f t="shared" si="4"/>
        <v>1.9261986141581731</v>
      </c>
      <c r="E80" s="44" t="s">
        <v>370</v>
      </c>
      <c r="F80" s="49">
        <f>IF(E80="A ser especificado pela instalação portuária, caso necessário","-",'Ameaças e Cnsq'!S146)</f>
        <v>1</v>
      </c>
      <c r="G80" s="583"/>
      <c r="H80" s="49">
        <f t="shared" si="5"/>
        <v>1.4916666666666667</v>
      </c>
      <c r="I80" s="50">
        <f t="shared" si="6"/>
        <v>2.873246266119275</v>
      </c>
      <c r="J80" s="51" t="str">
        <f t="shared" si="7"/>
        <v>BAIXO</v>
      </c>
    </row>
    <row r="81" spans="1:10" ht="15" customHeight="1" x14ac:dyDescent="0.25">
      <c r="A81" s="572"/>
      <c r="B81" s="565"/>
      <c r="C81" s="49">
        <f>IF(E81="A ser especificado pela instalação portuária, caso necessário","-",'Ameaças e Cnsq'!R147)</f>
        <v>2</v>
      </c>
      <c r="D81" s="49">
        <f t="shared" si="4"/>
        <v>1.9261986141581731</v>
      </c>
      <c r="E81" s="44" t="s">
        <v>368</v>
      </c>
      <c r="F81" s="49">
        <f>IF(E81="A ser especificado pela instalação portuária, caso necessário","-",'Ameaças e Cnsq'!S147)</f>
        <v>3</v>
      </c>
      <c r="G81" s="583"/>
      <c r="H81" s="49">
        <f t="shared" si="5"/>
        <v>2.4916666666666667</v>
      </c>
      <c r="I81" s="50">
        <f t="shared" si="6"/>
        <v>4.7994448802774476</v>
      </c>
      <c r="J81" s="51" t="str">
        <f t="shared" si="7"/>
        <v>MÉDIO</v>
      </c>
    </row>
    <row r="82" spans="1:10" ht="15" customHeight="1" x14ac:dyDescent="0.25">
      <c r="A82" s="572"/>
      <c r="B82" s="565"/>
      <c r="C82" s="49">
        <f>IF(E82="A ser especificado pela instalação portuária, caso necessário","-",'Ameaças e Cnsq'!R148)</f>
        <v>2</v>
      </c>
      <c r="D82" s="49">
        <f t="shared" si="4"/>
        <v>1.9261986141581731</v>
      </c>
      <c r="E82" s="44" t="s">
        <v>345</v>
      </c>
      <c r="F82" s="49">
        <f>IF(E82="A ser especificado pela instalação portuária, caso necessário","-",'Ameaças e Cnsq'!S148)</f>
        <v>2</v>
      </c>
      <c r="G82" s="583"/>
      <c r="H82" s="49">
        <f t="shared" si="5"/>
        <v>1.9916666666666667</v>
      </c>
      <c r="I82" s="50">
        <f t="shared" si="6"/>
        <v>3.8363455731983613</v>
      </c>
      <c r="J82" s="51" t="str">
        <f t="shared" si="7"/>
        <v>MÉDIO</v>
      </c>
    </row>
    <row r="83" spans="1:10" ht="15" customHeight="1" x14ac:dyDescent="0.25">
      <c r="A83" s="572"/>
      <c r="B83" s="566"/>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3"/>
      <c r="H83" s="49" t="str">
        <f t="shared" si="5"/>
        <v>-</v>
      </c>
      <c r="I83" s="50" t="str">
        <f t="shared" si="6"/>
        <v>-</v>
      </c>
      <c r="J83" s="51" t="str">
        <f t="shared" si="7"/>
        <v>-</v>
      </c>
    </row>
    <row r="84" spans="1:10" ht="15" customHeight="1" x14ac:dyDescent="0.25">
      <c r="A84" s="572"/>
      <c r="B84" s="580" t="s">
        <v>620</v>
      </c>
      <c r="C84" s="47">
        <f>IF(E84="A ser especificado pela instalação portuária, caso necessário","-",'Ameaças e Cnsq'!R158)</f>
        <v>2</v>
      </c>
      <c r="D84" s="47">
        <f t="shared" si="4"/>
        <v>1.9261986141581731</v>
      </c>
      <c r="E84" s="29" t="s">
        <v>363</v>
      </c>
      <c r="F84" s="47">
        <f>IF(E84="A ser especificado pela instalação portuária, caso necessário","-",'Ameaças e Cnsq'!S158)</f>
        <v>2</v>
      </c>
      <c r="G84" s="583"/>
      <c r="H84" s="47">
        <f t="shared" si="5"/>
        <v>1.9916666666666667</v>
      </c>
      <c r="I84" s="48">
        <f t="shared" si="6"/>
        <v>3.8363455731983613</v>
      </c>
      <c r="J84" s="41" t="str">
        <f t="shared" si="7"/>
        <v>MÉDIO</v>
      </c>
    </row>
    <row r="85" spans="1:10" ht="15" customHeight="1" x14ac:dyDescent="0.25">
      <c r="A85" s="572"/>
      <c r="B85" s="581"/>
      <c r="C85" s="47">
        <f>IF(E85="A ser especificado pela instalação portuária, caso necessário","-",'Ameaças e Cnsq'!R159)</f>
        <v>2</v>
      </c>
      <c r="D85" s="47">
        <f t="shared" si="4"/>
        <v>1.9261986141581731</v>
      </c>
      <c r="E85" s="29" t="s">
        <v>361</v>
      </c>
      <c r="F85" s="47">
        <f>IF(E85="A ser especificado pela instalação portuária, caso necessário","-",'Ameaças e Cnsq'!S159)</f>
        <v>1</v>
      </c>
      <c r="G85" s="583"/>
      <c r="H85" s="47">
        <f t="shared" si="5"/>
        <v>1.4916666666666667</v>
      </c>
      <c r="I85" s="48">
        <f t="shared" si="6"/>
        <v>2.873246266119275</v>
      </c>
      <c r="J85" s="41" t="str">
        <f t="shared" si="7"/>
        <v>BAIXO</v>
      </c>
    </row>
    <row r="86" spans="1:10" ht="30" x14ac:dyDescent="0.25">
      <c r="A86" s="572"/>
      <c r="B86" s="581"/>
      <c r="C86" s="47">
        <f>IF(E86="A ser especificado pela instalação portuária, caso necessário","-",'Ameaças e Cnsq'!R160)</f>
        <v>2</v>
      </c>
      <c r="D86" s="47">
        <f t="shared" si="4"/>
        <v>1.9261986141581731</v>
      </c>
      <c r="E86" s="29" t="s">
        <v>359</v>
      </c>
      <c r="F86" s="47">
        <f>IF(E86="A ser especificado pela instalação portuária, caso necessário","-",'Ameaças e Cnsq'!S160)</f>
        <v>3</v>
      </c>
      <c r="G86" s="583"/>
      <c r="H86" s="47">
        <f t="shared" si="5"/>
        <v>2.4916666666666667</v>
      </c>
      <c r="I86" s="48">
        <f t="shared" si="6"/>
        <v>4.7994448802774476</v>
      </c>
      <c r="J86" s="41" t="str">
        <f t="shared" si="7"/>
        <v>MÉDIO</v>
      </c>
    </row>
    <row r="87" spans="1:10" ht="15" customHeight="1" x14ac:dyDescent="0.25">
      <c r="A87" s="572"/>
      <c r="B87" s="581"/>
      <c r="C87" s="47">
        <f>IF(E87="A ser especificado pela instalação portuária, caso necessário","-",'Ameaças e Cnsq'!R161)</f>
        <v>1.75</v>
      </c>
      <c r="D87" s="47">
        <f t="shared" si="4"/>
        <v>1.8011986141581731</v>
      </c>
      <c r="E87" s="29" t="s">
        <v>349</v>
      </c>
      <c r="F87" s="47">
        <f>IF(E87="A ser especificado pela instalação portuária, caso necessário","-",'Ameaças e Cnsq'!S161)</f>
        <v>2</v>
      </c>
      <c r="G87" s="583"/>
      <c r="H87" s="47">
        <f t="shared" si="5"/>
        <v>1.9916666666666667</v>
      </c>
      <c r="I87" s="48">
        <f t="shared" si="6"/>
        <v>3.5873872398650279</v>
      </c>
      <c r="J87" s="41" t="str">
        <f t="shared" si="7"/>
        <v>BAIXO</v>
      </c>
    </row>
    <row r="88" spans="1:10" ht="15" customHeight="1" x14ac:dyDescent="0.25">
      <c r="A88" s="572"/>
      <c r="B88" s="581"/>
      <c r="C88" s="47">
        <f>IF(E88="A ser especificado pela instalação portuária, caso necessário","-",'Ameaças e Cnsq'!R162)</f>
        <v>2</v>
      </c>
      <c r="D88" s="47">
        <f t="shared" si="4"/>
        <v>1.9261986141581731</v>
      </c>
      <c r="E88" s="29" t="s">
        <v>345</v>
      </c>
      <c r="F88" s="47">
        <f>IF(E88="A ser especificado pela instalação portuária, caso necessário","-",'Ameaças e Cnsq'!S162)</f>
        <v>1</v>
      </c>
      <c r="G88" s="583"/>
      <c r="H88" s="47">
        <f t="shared" si="5"/>
        <v>1.4916666666666667</v>
      </c>
      <c r="I88" s="48">
        <f t="shared" si="6"/>
        <v>2.873246266119275</v>
      </c>
      <c r="J88" s="41" t="str">
        <f t="shared" si="7"/>
        <v>BAIXO</v>
      </c>
    </row>
    <row r="89" spans="1:10" ht="15" customHeight="1" x14ac:dyDescent="0.25">
      <c r="A89" s="572"/>
      <c r="B89" s="581"/>
      <c r="C89" s="47">
        <f>IF(E89="A ser especificado pela instalação portuária, caso necessário","-",'Ameaças e Cnsq'!R163)</f>
        <v>2</v>
      </c>
      <c r="D89" s="47">
        <f t="shared" si="4"/>
        <v>1.9261986141581731</v>
      </c>
      <c r="E89" s="29" t="s">
        <v>355</v>
      </c>
      <c r="F89" s="47">
        <f>IF(E89="A ser especificado pela instalação portuária, caso necessário","-",'Ameaças e Cnsq'!S163)</f>
        <v>3</v>
      </c>
      <c r="G89" s="583"/>
      <c r="H89" s="47">
        <f t="shared" si="5"/>
        <v>2.4916666666666667</v>
      </c>
      <c r="I89" s="48">
        <f t="shared" si="6"/>
        <v>4.7994448802774476</v>
      </c>
      <c r="J89" s="41" t="str">
        <f t="shared" si="7"/>
        <v>MÉDIO</v>
      </c>
    </row>
    <row r="90" spans="1:10" ht="15" customHeight="1" x14ac:dyDescent="0.25">
      <c r="A90" s="572"/>
      <c r="B90" s="581"/>
      <c r="C90" s="47">
        <f>IF(E90="A ser especificado pela instalação portuária, caso necessário","-",'Ameaças e Cnsq'!R164)</f>
        <v>2</v>
      </c>
      <c r="D90" s="47">
        <f t="shared" si="4"/>
        <v>1.9261986141581731</v>
      </c>
      <c r="E90" s="29" t="s">
        <v>353</v>
      </c>
      <c r="F90" s="47">
        <f>IF(E90="A ser especificado pela instalação portuária, caso necessário","-",'Ameaças e Cnsq'!S164)</f>
        <v>2</v>
      </c>
      <c r="G90" s="583"/>
      <c r="H90" s="47">
        <f t="shared" si="5"/>
        <v>1.9916666666666667</v>
      </c>
      <c r="I90" s="48">
        <f t="shared" si="6"/>
        <v>3.8363455731983613</v>
      </c>
      <c r="J90" s="41" t="str">
        <f t="shared" si="7"/>
        <v>MÉDIO</v>
      </c>
    </row>
    <row r="91" spans="1:10" ht="15" customHeight="1" x14ac:dyDescent="0.25">
      <c r="A91" s="572"/>
      <c r="B91" s="592"/>
      <c r="C91" s="47" t="str">
        <f>IF(E91="A ser especificado pela instalação portuária, caso necessário","-",'Ameaças e Cnsq'!R165)</f>
        <v>-</v>
      </c>
      <c r="D91" s="47" t="str">
        <f t="shared" si="4"/>
        <v>-</v>
      </c>
      <c r="E91" s="29" t="s">
        <v>634</v>
      </c>
      <c r="F91" s="47" t="str">
        <f>IF(E91="A ser especificado pela instalação portuária, caso necessário","-",'Ameaças e Cnsq'!S165)</f>
        <v>-</v>
      </c>
      <c r="G91" s="583"/>
      <c r="H91" s="47" t="str">
        <f t="shared" si="5"/>
        <v>-</v>
      </c>
      <c r="I91" s="48" t="str">
        <f t="shared" si="6"/>
        <v>-</v>
      </c>
      <c r="J91" s="41" t="str">
        <f t="shared" si="7"/>
        <v>-</v>
      </c>
    </row>
    <row r="92" spans="1:10" ht="15" customHeight="1" x14ac:dyDescent="0.25">
      <c r="A92" s="572"/>
      <c r="B92" s="564" t="s">
        <v>621</v>
      </c>
      <c r="C92" s="49">
        <f>IF(E92="A ser especificado pela instalação portuária, caso necessário","-",'Ameaças e Cnsq'!R172)</f>
        <v>2</v>
      </c>
      <c r="D92" s="49">
        <f t="shared" si="4"/>
        <v>1.9261986141581731</v>
      </c>
      <c r="E92" s="44" t="s">
        <v>349</v>
      </c>
      <c r="F92" s="49">
        <f>IF(E92="A ser especificado pela instalação portuária, caso necessário","-",'Ameaças e Cnsq'!S172)</f>
        <v>2</v>
      </c>
      <c r="G92" s="583"/>
      <c r="H92" s="49">
        <f t="shared" si="5"/>
        <v>1.9916666666666667</v>
      </c>
      <c r="I92" s="50">
        <f t="shared" si="6"/>
        <v>3.8363455731983613</v>
      </c>
      <c r="J92" s="51" t="str">
        <f t="shared" si="7"/>
        <v>MÉDIO</v>
      </c>
    </row>
    <row r="93" spans="1:10" ht="15" customHeight="1" x14ac:dyDescent="0.25">
      <c r="A93" s="572"/>
      <c r="B93" s="566"/>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3"/>
      <c r="H93" s="49" t="str">
        <f t="shared" si="5"/>
        <v>-</v>
      </c>
      <c r="I93" s="50" t="str">
        <f t="shared" si="6"/>
        <v>-</v>
      </c>
      <c r="J93" s="51" t="str">
        <f t="shared" si="7"/>
        <v>-</v>
      </c>
    </row>
    <row r="94" spans="1:10" ht="15" customHeight="1" x14ac:dyDescent="0.25">
      <c r="A94" s="572"/>
      <c r="B94" s="580" t="s">
        <v>622</v>
      </c>
      <c r="C94" s="47">
        <f>IF(E94="A ser especificado pela instalação portuária, caso necessário","-",'Ameaças e Cnsq'!R180)</f>
        <v>2</v>
      </c>
      <c r="D94" s="47">
        <f t="shared" si="4"/>
        <v>1.9261986141581731</v>
      </c>
      <c r="E94" s="29" t="s">
        <v>345</v>
      </c>
      <c r="F94" s="47">
        <f>IF(E94="A ser especificado pela instalação portuária, caso necessário","-",'Ameaças e Cnsq'!S180)</f>
        <v>2</v>
      </c>
      <c r="G94" s="583"/>
      <c r="H94" s="47">
        <f t="shared" si="5"/>
        <v>1.9916666666666667</v>
      </c>
      <c r="I94" s="48">
        <f t="shared" si="6"/>
        <v>3.8363455731983613</v>
      </c>
      <c r="J94" s="41" t="str">
        <f t="shared" si="7"/>
        <v>MÉDIO</v>
      </c>
    </row>
    <row r="95" spans="1:10" ht="15" customHeight="1" x14ac:dyDescent="0.25">
      <c r="A95" s="572"/>
      <c r="B95" s="592"/>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3"/>
      <c r="H95" s="47" t="str">
        <f t="shared" si="5"/>
        <v>-</v>
      </c>
      <c r="I95" s="48" t="str">
        <f t="shared" si="6"/>
        <v>-</v>
      </c>
      <c r="J95" s="41" t="str">
        <f t="shared" si="7"/>
        <v>-</v>
      </c>
    </row>
    <row r="96" spans="1:10" ht="15" customHeight="1" x14ac:dyDescent="0.25">
      <c r="A96" s="573"/>
      <c r="B96" s="45"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4"/>
      <c r="H96" s="49" t="str">
        <f t="shared" si="5"/>
        <v>-</v>
      </c>
      <c r="I96" s="50" t="str">
        <f t="shared" si="6"/>
        <v>-</v>
      </c>
      <c r="J96" s="51" t="str">
        <f t="shared" si="7"/>
        <v>-</v>
      </c>
    </row>
  </sheetData>
  <sheetProtection sheet="1" objects="1" scenarios="1"/>
  <mergeCells count="19">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 ref="B53:B60"/>
    <mergeCell ref="B61:B70"/>
    <mergeCell ref="B71:B74"/>
    <mergeCell ref="B75:B83"/>
  </mergeCells>
  <conditionalFormatting sqref="J4:J96">
    <cfRule type="cellIs" dxfId="24" priority="1" operator="equal">
      <formula>"MUITO BAIXO"</formula>
    </cfRule>
    <cfRule type="cellIs" dxfId="23" priority="2" operator="equal">
      <formula>"BAIXO"</formula>
    </cfRule>
    <cfRule type="cellIs" dxfId="22" priority="3" operator="equal">
      <formula>"MÉDIO"</formula>
    </cfRule>
    <cfRule type="cellIs" dxfId="21" priority="4" operator="equal">
      <formula>"ALTO"</formula>
    </cfRule>
    <cfRule type="cellIs" dxfId="20" priority="5" operator="equal">
      <formula>"MUITO ALTO"</formula>
    </cfRule>
  </conditionalFormatting>
  <hyperlinks>
    <hyperlink ref="A1:J1" location="Ativos!A1" display="ATIVO 12 - Embarcações de serviços portuários, incluindo embarcações de praticagem, rebocadores, chatas, etc" xr:uid="{D985482D-885A-435D-B59E-87B241AB01AA}"/>
  </hyperlinks>
  <pageMargins left="0.511811024" right="0.511811024" top="0.78740157499999996" bottom="0.78740157499999996" header="0.31496062000000002" footer="0.314960620000000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1"/>
  <dimension ref="A1:CNU506"/>
  <sheetViews>
    <sheetView tabSelected="1" topLeftCell="B397" workbookViewId="0">
      <selection activeCell="B404" sqref="B404"/>
    </sheetView>
  </sheetViews>
  <sheetFormatPr defaultColWidth="9.140625" defaultRowHeight="15" x14ac:dyDescent="0.2"/>
  <cols>
    <col min="1" max="1" width="5.140625" style="87" bestFit="1" customWidth="1"/>
    <col min="2" max="2" width="96.28515625" style="88" customWidth="1"/>
    <col min="3" max="6" width="6.7109375" style="87" bestFit="1" customWidth="1"/>
    <col min="7" max="7" width="8" style="87" bestFit="1" customWidth="1"/>
    <col min="8" max="8" width="6.28515625" style="87" bestFit="1" customWidth="1"/>
    <col min="9" max="16384" width="9.140625" style="1"/>
  </cols>
  <sheetData>
    <row r="1" spans="1:130" s="9" customFormat="1" ht="15" customHeight="1" x14ac:dyDescent="0.2">
      <c r="A1" s="452" t="s">
        <v>278</v>
      </c>
      <c r="B1" s="452"/>
      <c r="C1" s="452"/>
      <c r="D1" s="452"/>
      <c r="E1" s="452"/>
      <c r="F1" s="452"/>
      <c r="G1" s="452"/>
      <c r="H1" s="452"/>
    </row>
    <row r="2" spans="1:130" s="9" customFormat="1" ht="15" customHeight="1" thickBot="1" x14ac:dyDescent="0.25">
      <c r="A2" s="87"/>
      <c r="B2" s="88"/>
      <c r="C2" s="87"/>
      <c r="D2" s="87"/>
      <c r="E2" s="87"/>
      <c r="F2" s="87"/>
      <c r="G2" s="87"/>
      <c r="H2" s="87"/>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row>
    <row r="3" spans="1:130" s="9" customFormat="1" ht="15" customHeight="1" thickBot="1" x14ac:dyDescent="0.25">
      <c r="A3" s="457" t="s">
        <v>652</v>
      </c>
      <c r="B3" s="458"/>
      <c r="C3" s="458"/>
      <c r="D3" s="458"/>
      <c r="E3" s="458"/>
      <c r="F3" s="458"/>
      <c r="G3" s="458"/>
      <c r="H3" s="459"/>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row>
    <row r="4" spans="1:130" s="9" customFormat="1" ht="15" customHeight="1" x14ac:dyDescent="0.2">
      <c r="A4" s="87"/>
      <c r="B4" s="88"/>
      <c r="C4" s="87"/>
      <c r="D4" s="87"/>
      <c r="E4" s="87"/>
      <c r="F4" s="87"/>
      <c r="G4" s="87"/>
      <c r="H4" s="87"/>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row>
    <row r="5" spans="1:130" s="9" customFormat="1" ht="15" customHeight="1" x14ac:dyDescent="0.2">
      <c r="A5" s="87"/>
      <c r="B5" s="89" t="s">
        <v>698</v>
      </c>
      <c r="C5" s="90"/>
      <c r="D5" s="90"/>
      <c r="E5" s="90"/>
      <c r="F5" s="90"/>
      <c r="G5" s="90"/>
      <c r="H5" s="90"/>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row>
    <row r="6" spans="1:130" s="9" customFormat="1" ht="15" customHeight="1" x14ac:dyDescent="0.2">
      <c r="A6" s="87"/>
      <c r="B6" s="89"/>
      <c r="C6" s="90"/>
      <c r="D6" s="90"/>
      <c r="E6" s="90"/>
      <c r="F6" s="90"/>
      <c r="G6" s="90"/>
      <c r="H6" s="90"/>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row>
    <row r="7" spans="1:130" s="9" customFormat="1" ht="15" customHeight="1" x14ac:dyDescent="0.25">
      <c r="A7" s="87"/>
      <c r="B7" s="453" t="s">
        <v>279</v>
      </c>
      <c r="C7" s="453"/>
      <c r="D7" s="453"/>
      <c r="E7" s="453"/>
      <c r="F7" s="453"/>
      <c r="G7" s="453"/>
      <c r="H7" s="91">
        <v>0.5</v>
      </c>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row>
    <row r="8" spans="1:130" s="9" customFormat="1" ht="15" customHeight="1" x14ac:dyDescent="0.25">
      <c r="A8" s="87"/>
      <c r="B8" s="453" t="s">
        <v>280</v>
      </c>
      <c r="C8" s="453"/>
      <c r="D8" s="453"/>
      <c r="E8" s="453"/>
      <c r="F8" s="453"/>
      <c r="G8" s="453"/>
      <c r="H8" s="91">
        <v>1</v>
      </c>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row>
    <row r="9" spans="1:130" s="9" customFormat="1" ht="15" customHeight="1" x14ac:dyDescent="0.25">
      <c r="A9" s="87"/>
      <c r="B9" s="453" t="s">
        <v>281</v>
      </c>
      <c r="C9" s="453"/>
      <c r="D9" s="453"/>
      <c r="E9" s="453"/>
      <c r="F9" s="453"/>
      <c r="G9" s="453"/>
      <c r="H9" s="91">
        <v>2</v>
      </c>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row>
    <row r="10" spans="1:130" s="9" customFormat="1" ht="15" customHeight="1" x14ac:dyDescent="0.25">
      <c r="A10" s="87"/>
      <c r="B10" s="453" t="s">
        <v>275</v>
      </c>
      <c r="C10" s="453"/>
      <c r="D10" s="453"/>
      <c r="E10" s="453"/>
      <c r="F10" s="453"/>
      <c r="G10" s="453"/>
      <c r="H10" s="91">
        <v>3</v>
      </c>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row>
    <row r="11" spans="1:130" s="9" customFormat="1" ht="15" customHeight="1" x14ac:dyDescent="0.25">
      <c r="A11" s="87"/>
      <c r="B11" s="454" t="s">
        <v>277</v>
      </c>
      <c r="C11" s="455"/>
      <c r="D11" s="455"/>
      <c r="E11" s="455"/>
      <c r="F11" s="455"/>
      <c r="G11" s="456"/>
      <c r="H11" s="91" t="s">
        <v>276</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row>
    <row r="12" spans="1:130" ht="15" customHeight="1" thickBot="1" x14ac:dyDescent="0.25">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row>
    <row r="13" spans="1:130" ht="15" customHeight="1" x14ac:dyDescent="0.2">
      <c r="A13" s="460" t="s">
        <v>22</v>
      </c>
      <c r="B13" s="461"/>
      <c r="C13" s="461"/>
      <c r="D13" s="461"/>
      <c r="E13" s="461"/>
      <c r="F13" s="461"/>
      <c r="G13" s="461"/>
      <c r="H13" s="462"/>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row>
    <row r="14" spans="1:130" ht="15" customHeight="1" x14ac:dyDescent="0.2">
      <c r="A14" s="466"/>
      <c r="B14" s="467"/>
      <c r="C14" s="467"/>
      <c r="D14" s="467"/>
      <c r="E14" s="467"/>
      <c r="F14" s="467"/>
      <c r="G14" s="467"/>
      <c r="H14" s="468"/>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row>
    <row r="15" spans="1:130" ht="15" customHeight="1" x14ac:dyDescent="0.2">
      <c r="A15" s="92"/>
      <c r="B15" s="93" t="s">
        <v>192</v>
      </c>
      <c r="C15" s="94"/>
      <c r="D15" s="95"/>
      <c r="E15" s="95"/>
      <c r="F15" s="95"/>
      <c r="G15" s="95"/>
      <c r="H15" s="96"/>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row>
    <row r="16" spans="1:130" ht="15" customHeight="1" x14ac:dyDescent="0.2">
      <c r="A16" s="72" t="s">
        <v>0</v>
      </c>
      <c r="B16" s="97" t="s">
        <v>1</v>
      </c>
      <c r="C16" s="98" t="s">
        <v>84</v>
      </c>
      <c r="D16" s="98" t="s">
        <v>85</v>
      </c>
      <c r="E16" s="98" t="s">
        <v>86</v>
      </c>
      <c r="F16" s="98" t="s">
        <v>87</v>
      </c>
      <c r="G16" s="98" t="s">
        <v>88</v>
      </c>
      <c r="H16" s="73" t="s">
        <v>89</v>
      </c>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row>
    <row r="17" spans="1:2413" s="9" customFormat="1" ht="15" customHeight="1" x14ac:dyDescent="0.2">
      <c r="A17" s="99">
        <v>1</v>
      </c>
      <c r="B17" s="100" t="s">
        <v>193</v>
      </c>
      <c r="C17" s="101">
        <v>3</v>
      </c>
      <c r="D17" s="101">
        <v>3</v>
      </c>
      <c r="E17" s="101">
        <v>3</v>
      </c>
      <c r="F17" s="101">
        <v>3</v>
      </c>
      <c r="G17" s="102">
        <f>IF(C17= "NA", 0, AVERAGE(C17:F17))</f>
        <v>3</v>
      </c>
      <c r="H17" s="103">
        <f>IF(G42=0,0,G17/G$42)</f>
        <v>6.25E-2</v>
      </c>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row>
    <row r="18" spans="1:2413" ht="15" customHeight="1" x14ac:dyDescent="0.2">
      <c r="A18" s="99">
        <v>2</v>
      </c>
      <c r="B18" s="100" t="s">
        <v>194</v>
      </c>
      <c r="C18" s="101">
        <v>3</v>
      </c>
      <c r="D18" s="101">
        <v>3</v>
      </c>
      <c r="E18" s="101">
        <v>3</v>
      </c>
      <c r="F18" s="101">
        <v>3</v>
      </c>
      <c r="G18" s="102">
        <f t="shared" ref="G18:G40" si="0">IF(C18 = "NA", 0, AVERAGE(C18:F18))</f>
        <v>3</v>
      </c>
      <c r="H18" s="103">
        <f>IF(G42=0,0,G18/G$42)</f>
        <v>6.25E-2</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row>
    <row r="19" spans="1:2413" ht="15" customHeight="1" x14ac:dyDescent="0.2">
      <c r="A19" s="99">
        <v>3</v>
      </c>
      <c r="B19" s="100" t="s">
        <v>195</v>
      </c>
      <c r="C19" s="101">
        <v>3</v>
      </c>
      <c r="D19" s="101">
        <v>3</v>
      </c>
      <c r="E19" s="101">
        <v>3</v>
      </c>
      <c r="F19" s="101">
        <v>3</v>
      </c>
      <c r="G19" s="102">
        <f t="shared" si="0"/>
        <v>3</v>
      </c>
      <c r="H19" s="103">
        <f>IF(G42=0,0,G19/G$42)</f>
        <v>6.25E-2</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row>
    <row r="20" spans="1:2413" ht="15" customHeight="1" x14ac:dyDescent="0.2">
      <c r="A20" s="99">
        <v>4</v>
      </c>
      <c r="B20" s="100" t="s">
        <v>2</v>
      </c>
      <c r="C20" s="101">
        <v>3</v>
      </c>
      <c r="D20" s="101">
        <v>3</v>
      </c>
      <c r="E20" s="101">
        <v>3</v>
      </c>
      <c r="F20" s="101">
        <v>3</v>
      </c>
      <c r="G20" s="102">
        <f t="shared" si="0"/>
        <v>3</v>
      </c>
      <c r="H20" s="103">
        <f>IF(G42=0,0,G20/G$42)</f>
        <v>6.25E-2</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row>
    <row r="21" spans="1:2413" ht="15" customHeight="1" x14ac:dyDescent="0.2">
      <c r="A21" s="99">
        <v>5</v>
      </c>
      <c r="B21" s="100" t="s">
        <v>3</v>
      </c>
      <c r="C21" s="101">
        <v>3</v>
      </c>
      <c r="D21" s="101">
        <v>3</v>
      </c>
      <c r="E21" s="101">
        <v>3</v>
      </c>
      <c r="F21" s="101">
        <v>3</v>
      </c>
      <c r="G21" s="102">
        <f t="shared" si="0"/>
        <v>3</v>
      </c>
      <c r="H21" s="103">
        <f>IF(G42=0,0,G21/G$42)</f>
        <v>6.25E-2</v>
      </c>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row>
    <row r="22" spans="1:2413" ht="15" customHeight="1" x14ac:dyDescent="0.2">
      <c r="A22" s="99">
        <v>6</v>
      </c>
      <c r="B22" s="104" t="s">
        <v>197</v>
      </c>
      <c r="C22" s="101">
        <v>3</v>
      </c>
      <c r="D22" s="101">
        <v>3</v>
      </c>
      <c r="E22" s="101">
        <v>3</v>
      </c>
      <c r="F22" s="101">
        <v>3</v>
      </c>
      <c r="G22" s="102">
        <f t="shared" si="0"/>
        <v>3</v>
      </c>
      <c r="H22" s="103">
        <f>IF(G42=0,0,G22/G$42)</f>
        <v>6.25E-2</v>
      </c>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row>
    <row r="23" spans="1:2413" ht="15" customHeight="1" x14ac:dyDescent="0.2">
      <c r="A23" s="99">
        <v>7</v>
      </c>
      <c r="B23" s="104" t="s">
        <v>198</v>
      </c>
      <c r="C23" s="101">
        <v>3</v>
      </c>
      <c r="D23" s="101">
        <v>3</v>
      </c>
      <c r="E23" s="101">
        <v>3</v>
      </c>
      <c r="F23" s="101">
        <v>3</v>
      </c>
      <c r="G23" s="102">
        <f t="shared" si="0"/>
        <v>3</v>
      </c>
      <c r="H23" s="103">
        <f>IF(G42=0,0,G23/G$42)</f>
        <v>6.25E-2</v>
      </c>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row>
    <row r="24" spans="1:2413" s="9" customFormat="1" ht="15" customHeight="1" x14ac:dyDescent="0.2">
      <c r="A24" s="99">
        <v>8</v>
      </c>
      <c r="B24" s="104" t="s">
        <v>196</v>
      </c>
      <c r="C24" s="101">
        <v>3</v>
      </c>
      <c r="D24" s="101">
        <v>3</v>
      </c>
      <c r="E24" s="101">
        <v>3</v>
      </c>
      <c r="F24" s="101">
        <v>3</v>
      </c>
      <c r="G24" s="102">
        <f t="shared" si="0"/>
        <v>3</v>
      </c>
      <c r="H24" s="103">
        <f>IF(G42=0,0,G24/G$42)</f>
        <v>6.25E-2</v>
      </c>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row>
    <row r="25" spans="1:2413" ht="15" customHeight="1" x14ac:dyDescent="0.2">
      <c r="A25" s="99">
        <v>9</v>
      </c>
      <c r="B25" s="100" t="s">
        <v>23</v>
      </c>
      <c r="C25" s="101">
        <v>3</v>
      </c>
      <c r="D25" s="101">
        <v>3</v>
      </c>
      <c r="E25" s="101">
        <v>3</v>
      </c>
      <c r="F25" s="101">
        <v>3</v>
      </c>
      <c r="G25" s="102">
        <f t="shared" si="0"/>
        <v>3</v>
      </c>
      <c r="H25" s="103">
        <f>IF(G42=0,0,G25/G$42)</f>
        <v>6.25E-2</v>
      </c>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row>
    <row r="26" spans="1:2413" ht="15" customHeight="1" x14ac:dyDescent="0.2">
      <c r="A26" s="99">
        <v>10</v>
      </c>
      <c r="B26" s="100" t="s">
        <v>4</v>
      </c>
      <c r="C26" s="101">
        <v>3</v>
      </c>
      <c r="D26" s="101">
        <v>3</v>
      </c>
      <c r="E26" s="101">
        <v>3</v>
      </c>
      <c r="F26" s="101">
        <v>3</v>
      </c>
      <c r="G26" s="102">
        <f t="shared" si="0"/>
        <v>3</v>
      </c>
      <c r="H26" s="103">
        <f>IF(G42=0,0,G26/G$42)</f>
        <v>6.25E-2</v>
      </c>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row>
    <row r="27" spans="1:2413" ht="15" customHeight="1" x14ac:dyDescent="0.2">
      <c r="A27" s="99">
        <v>11</v>
      </c>
      <c r="B27" s="100" t="s">
        <v>199</v>
      </c>
      <c r="C27" s="101">
        <v>3</v>
      </c>
      <c r="D27" s="101">
        <v>3</v>
      </c>
      <c r="E27" s="101">
        <v>3</v>
      </c>
      <c r="F27" s="101">
        <v>3</v>
      </c>
      <c r="G27" s="102">
        <f t="shared" si="0"/>
        <v>3</v>
      </c>
      <c r="H27" s="103">
        <f>IF(G42=0,0,G27/G$42)</f>
        <v>6.25E-2</v>
      </c>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row>
    <row r="28" spans="1:2413" ht="30" x14ac:dyDescent="0.2">
      <c r="A28" s="99">
        <v>12</v>
      </c>
      <c r="B28" s="100" t="s">
        <v>729</v>
      </c>
      <c r="C28" s="101">
        <v>3</v>
      </c>
      <c r="D28" s="101">
        <v>3</v>
      </c>
      <c r="E28" s="101">
        <v>3</v>
      </c>
      <c r="F28" s="101">
        <v>3</v>
      </c>
      <c r="G28" s="102">
        <f t="shared" si="0"/>
        <v>3</v>
      </c>
      <c r="H28" s="103">
        <f>IF(G42=0,0,G28/G$42)</f>
        <v>6.25E-2</v>
      </c>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row>
    <row r="29" spans="1:2413" ht="30" x14ac:dyDescent="0.2">
      <c r="A29" s="99">
        <v>13</v>
      </c>
      <c r="B29" s="100" t="s">
        <v>730</v>
      </c>
      <c r="C29" s="101" t="s">
        <v>276</v>
      </c>
      <c r="D29" s="101" t="s">
        <v>276</v>
      </c>
      <c r="E29" s="101" t="s">
        <v>276</v>
      </c>
      <c r="F29" s="101" t="s">
        <v>276</v>
      </c>
      <c r="G29" s="102">
        <f t="shared" si="0"/>
        <v>0</v>
      </c>
      <c r="H29" s="103">
        <f>IF(G42=0,0,G29/G$42)</f>
        <v>0</v>
      </c>
      <c r="I29" s="11"/>
      <c r="J29" s="11"/>
      <c r="K29" s="76"/>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c r="XV29" s="9"/>
      <c r="XW29" s="9"/>
      <c r="XX29" s="9"/>
      <c r="XY29" s="9"/>
      <c r="XZ29" s="9"/>
      <c r="YA29" s="9"/>
      <c r="YB29" s="9"/>
      <c r="YC29" s="9"/>
      <c r="YD29" s="9"/>
      <c r="YE29" s="9"/>
      <c r="YF29" s="9"/>
      <c r="YG29" s="9"/>
      <c r="YH29" s="9"/>
      <c r="YI29" s="9"/>
      <c r="YJ29" s="9"/>
      <c r="YK29" s="9"/>
      <c r="YL29" s="9"/>
      <c r="YM29" s="9"/>
      <c r="YN29" s="9"/>
      <c r="YO29" s="9"/>
      <c r="YP29" s="9"/>
      <c r="YQ29" s="9"/>
      <c r="YR29" s="9"/>
      <c r="YS29" s="9"/>
      <c r="YT29" s="9"/>
      <c r="YU29" s="9"/>
      <c r="YV29" s="9"/>
      <c r="YW29" s="9"/>
      <c r="YX29" s="9"/>
      <c r="YY29" s="9"/>
      <c r="YZ29" s="9"/>
      <c r="ZA29" s="9"/>
      <c r="ZB29" s="9"/>
      <c r="ZC29" s="9"/>
      <c r="ZD29" s="9"/>
      <c r="ZE29" s="9"/>
      <c r="ZF29" s="9"/>
      <c r="ZG29" s="9"/>
      <c r="ZH29" s="9"/>
      <c r="ZI29" s="9"/>
      <c r="ZJ29" s="9"/>
      <c r="ZK29" s="9"/>
      <c r="ZL29" s="9"/>
      <c r="ZM29" s="9"/>
      <c r="ZN29" s="9"/>
      <c r="ZO29" s="9"/>
      <c r="ZP29" s="9"/>
      <c r="ZQ29" s="9"/>
      <c r="ZR29" s="9"/>
      <c r="ZS29" s="9"/>
      <c r="ZT29" s="9"/>
      <c r="ZU29" s="9"/>
      <c r="ZV29" s="9"/>
      <c r="ZW29" s="9"/>
      <c r="ZX29" s="9"/>
      <c r="ZY29" s="9"/>
      <c r="ZZ29" s="9"/>
      <c r="AAA29" s="9"/>
      <c r="AAB29" s="9"/>
      <c r="AAC29" s="9"/>
      <c r="AAD29" s="9"/>
      <c r="AAE29" s="9"/>
      <c r="AAF29" s="9"/>
      <c r="AAG29" s="9"/>
      <c r="AAH29" s="9"/>
      <c r="AAI29" s="9"/>
      <c r="AAJ29" s="9"/>
      <c r="AAK29" s="9"/>
      <c r="AAL29" s="9"/>
      <c r="AAM29" s="9"/>
      <c r="AAN29" s="9"/>
      <c r="AAO29" s="9"/>
      <c r="AAP29" s="9"/>
      <c r="AAQ29" s="9"/>
      <c r="AAR29" s="9"/>
      <c r="AAS29" s="9"/>
      <c r="AAT29" s="9"/>
      <c r="AAU29" s="9"/>
      <c r="AAV29" s="9"/>
      <c r="AAW29" s="9"/>
      <c r="AAX29" s="9"/>
      <c r="AAY29" s="9"/>
      <c r="AAZ29" s="9"/>
      <c r="ABA29" s="9"/>
      <c r="ABB29" s="9"/>
      <c r="ABC29" s="9"/>
      <c r="ABD29" s="9"/>
      <c r="ABE29" s="9"/>
      <c r="ABF29" s="9"/>
      <c r="ABG29" s="9"/>
      <c r="ABH29" s="9"/>
      <c r="ABI29" s="9"/>
      <c r="ABJ29" s="9"/>
      <c r="ABK29" s="9"/>
      <c r="ABL29" s="9"/>
      <c r="ABM29" s="9"/>
      <c r="ABN29" s="9"/>
      <c r="ABO29" s="9"/>
      <c r="ABP29" s="9"/>
      <c r="ABQ29" s="9"/>
      <c r="ABR29" s="9"/>
      <c r="ABS29" s="9"/>
      <c r="ABT29" s="9"/>
      <c r="ABU29" s="9"/>
      <c r="ABV29" s="9"/>
      <c r="ABW29" s="9"/>
      <c r="ABX29" s="9"/>
      <c r="ABY29" s="9"/>
      <c r="ABZ29" s="9"/>
      <c r="ACA29" s="9"/>
      <c r="ACB29" s="9"/>
      <c r="ACC29" s="9"/>
      <c r="ACD29" s="9"/>
      <c r="ACE29" s="9"/>
      <c r="ACF29" s="9"/>
      <c r="ACG29" s="9"/>
      <c r="ACH29" s="9"/>
      <c r="ACI29" s="9"/>
      <c r="ACJ29" s="9"/>
      <c r="ACK29" s="9"/>
      <c r="ACL29" s="9"/>
      <c r="ACM29" s="9"/>
      <c r="ACN29" s="9"/>
      <c r="ACO29" s="9"/>
      <c r="ACP29" s="9"/>
      <c r="ACQ29" s="9"/>
      <c r="ACR29" s="9"/>
      <c r="ACS29" s="9"/>
      <c r="ACT29" s="9"/>
      <c r="ACU29" s="9"/>
      <c r="ACV29" s="9"/>
      <c r="ACW29" s="9"/>
      <c r="ACX29" s="9"/>
      <c r="ACY29" s="9"/>
      <c r="ACZ29" s="9"/>
      <c r="ADA29" s="9"/>
      <c r="ADB29" s="9"/>
      <c r="ADC29" s="9"/>
      <c r="ADD29" s="9"/>
      <c r="ADE29" s="9"/>
      <c r="ADF29" s="9"/>
      <c r="ADG29" s="9"/>
      <c r="ADH29" s="9"/>
      <c r="ADI29" s="9"/>
      <c r="ADJ29" s="9"/>
      <c r="ADK29" s="9"/>
      <c r="ADL29" s="9"/>
      <c r="ADM29" s="9"/>
      <c r="ADN29" s="9"/>
      <c r="ADO29" s="9"/>
      <c r="ADP29" s="9"/>
      <c r="ADQ29" s="9"/>
      <c r="ADR29" s="9"/>
      <c r="ADS29" s="9"/>
      <c r="ADT29" s="9"/>
      <c r="ADU29" s="9"/>
      <c r="ADV29" s="9"/>
      <c r="ADW29" s="9"/>
      <c r="ADX29" s="9"/>
      <c r="ADY29" s="9"/>
      <c r="ADZ29" s="9"/>
      <c r="AEA29" s="9"/>
      <c r="AEB29" s="9"/>
      <c r="AEC29" s="9"/>
      <c r="AED29" s="9"/>
      <c r="AEE29" s="9"/>
      <c r="AEF29" s="9"/>
      <c r="AEG29" s="9"/>
      <c r="AEH29" s="9"/>
      <c r="AEI29" s="9"/>
      <c r="AEJ29" s="9"/>
      <c r="AEK29" s="9"/>
      <c r="AEL29" s="9"/>
      <c r="AEM29" s="9"/>
      <c r="AEN29" s="9"/>
      <c r="AEO29" s="9"/>
      <c r="AEP29" s="9"/>
      <c r="AEQ29" s="9"/>
      <c r="AER29" s="9"/>
      <c r="AES29" s="9"/>
      <c r="AET29" s="9"/>
      <c r="AEU29" s="9"/>
      <c r="AEV29" s="9"/>
      <c r="AEW29" s="9"/>
      <c r="AEX29" s="9"/>
      <c r="AEY29" s="9"/>
      <c r="AEZ29" s="9"/>
      <c r="AFA29" s="9"/>
      <c r="AFB29" s="9"/>
      <c r="AFC29" s="9"/>
      <c r="AFD29" s="9"/>
      <c r="AFE29" s="9"/>
      <c r="AFF29" s="9"/>
      <c r="AFG29" s="9"/>
      <c r="AFH29" s="9"/>
      <c r="AFI29" s="9"/>
      <c r="AFJ29" s="9"/>
      <c r="AFK29" s="9"/>
      <c r="AFL29" s="9"/>
      <c r="AFM29" s="9"/>
      <c r="AFN29" s="9"/>
      <c r="AFO29" s="9"/>
      <c r="AFP29" s="9"/>
      <c r="AFQ29" s="9"/>
      <c r="AFR29" s="9"/>
      <c r="AFS29" s="9"/>
      <c r="AFT29" s="9"/>
      <c r="AFU29" s="9"/>
      <c r="AFV29" s="9"/>
      <c r="AFW29" s="9"/>
      <c r="AFX29" s="9"/>
      <c r="AFY29" s="9"/>
      <c r="AFZ29" s="9"/>
      <c r="AGA29" s="9"/>
      <c r="AGB29" s="9"/>
      <c r="AGC29" s="9"/>
      <c r="AGD29" s="9"/>
      <c r="AGE29" s="9"/>
      <c r="AGF29" s="9"/>
      <c r="AGG29" s="9"/>
      <c r="AGH29" s="9"/>
      <c r="AGI29" s="9"/>
      <c r="AGJ29" s="9"/>
      <c r="AGK29" s="9"/>
      <c r="AGL29" s="9"/>
      <c r="AGM29" s="9"/>
      <c r="AGN29" s="9"/>
      <c r="AGO29" s="9"/>
      <c r="AGP29" s="9"/>
      <c r="AGQ29" s="9"/>
      <c r="AGR29" s="9"/>
      <c r="AGS29" s="9"/>
      <c r="AGT29" s="9"/>
      <c r="AGU29" s="9"/>
      <c r="AGV29" s="9"/>
      <c r="AGW29" s="9"/>
      <c r="AGX29" s="9"/>
      <c r="AGY29" s="9"/>
      <c r="AGZ29" s="9"/>
      <c r="AHA29" s="9"/>
      <c r="AHB29" s="9"/>
      <c r="AHC29" s="9"/>
      <c r="AHD29" s="9"/>
      <c r="AHE29" s="9"/>
      <c r="AHF29" s="9"/>
      <c r="AHG29" s="9"/>
      <c r="AHH29" s="9"/>
      <c r="AHI29" s="9"/>
      <c r="AHJ29" s="9"/>
      <c r="AHK29" s="9"/>
      <c r="AHL29" s="9"/>
      <c r="AHM29" s="9"/>
      <c r="AHN29" s="9"/>
      <c r="AHO29" s="9"/>
      <c r="AHP29" s="9"/>
      <c r="AHQ29" s="9"/>
      <c r="AHR29" s="9"/>
      <c r="AHS29" s="9"/>
      <c r="AHT29" s="9"/>
      <c r="AHU29" s="9"/>
      <c r="AHV29" s="9"/>
      <c r="AHW29" s="9"/>
      <c r="AHX29" s="9"/>
      <c r="AHY29" s="9"/>
      <c r="AHZ29" s="9"/>
      <c r="AIA29" s="9"/>
      <c r="AIB29" s="9"/>
      <c r="AIC29" s="9"/>
      <c r="AID29" s="9"/>
      <c r="AIE29" s="9"/>
      <c r="AIF29" s="9"/>
      <c r="AIG29" s="9"/>
      <c r="AIH29" s="9"/>
      <c r="AII29" s="9"/>
      <c r="AIJ29" s="9"/>
      <c r="AIK29" s="9"/>
      <c r="AIL29" s="9"/>
      <c r="AIM29" s="9"/>
      <c r="AIN29" s="9"/>
      <c r="AIO29" s="9"/>
      <c r="AIP29" s="9"/>
      <c r="AIQ29" s="9"/>
      <c r="AIR29" s="9"/>
      <c r="AIS29" s="9"/>
      <c r="AIT29" s="9"/>
      <c r="AIU29" s="9"/>
      <c r="AIV29" s="9"/>
      <c r="AIW29" s="9"/>
      <c r="AIX29" s="9"/>
      <c r="AIY29" s="9"/>
      <c r="AIZ29" s="9"/>
      <c r="AJA29" s="9"/>
      <c r="AJB29" s="9"/>
      <c r="AJC29" s="9"/>
      <c r="AJD29" s="9"/>
      <c r="AJE29" s="9"/>
      <c r="AJF29" s="9"/>
      <c r="AJG29" s="9"/>
      <c r="AJH29" s="9"/>
      <c r="AJI29" s="9"/>
      <c r="AJJ29" s="9"/>
      <c r="AJK29" s="9"/>
      <c r="AJL29" s="9"/>
      <c r="AJM29" s="9"/>
      <c r="AJN29" s="9"/>
      <c r="AJO29" s="9"/>
      <c r="AJP29" s="9"/>
      <c r="AJQ29" s="9"/>
      <c r="AJR29" s="9"/>
      <c r="AJS29" s="9"/>
      <c r="AJT29" s="9"/>
      <c r="AJU29" s="9"/>
      <c r="AJV29" s="9"/>
      <c r="AJW29" s="9"/>
      <c r="AJX29" s="9"/>
      <c r="AJY29" s="9"/>
      <c r="AJZ29" s="9"/>
      <c r="AKA29" s="9"/>
      <c r="AKB29" s="9"/>
      <c r="AKC29" s="9"/>
      <c r="AKD29" s="9"/>
      <c r="AKE29" s="9"/>
      <c r="AKF29" s="9"/>
      <c r="AKG29" s="9"/>
      <c r="AKH29" s="9"/>
      <c r="AKI29" s="9"/>
      <c r="AKJ29" s="9"/>
      <c r="AKK29" s="9"/>
      <c r="AKL29" s="9"/>
      <c r="AKM29" s="9"/>
      <c r="AKN29" s="9"/>
      <c r="AKO29" s="9"/>
      <c r="AKP29" s="9"/>
      <c r="AKQ29" s="9"/>
      <c r="AKR29" s="9"/>
      <c r="AKS29" s="9"/>
      <c r="AKT29" s="9"/>
      <c r="AKU29" s="9"/>
      <c r="AKV29" s="9"/>
      <c r="AKW29" s="9"/>
      <c r="AKX29" s="9"/>
      <c r="AKY29" s="9"/>
      <c r="AKZ29" s="9"/>
      <c r="ALA29" s="9"/>
      <c r="ALB29" s="9"/>
      <c r="ALC29" s="9"/>
      <c r="ALD29" s="9"/>
      <c r="ALE29" s="9"/>
      <c r="ALF29" s="9"/>
      <c r="ALG29" s="9"/>
      <c r="ALH29" s="9"/>
      <c r="ALI29" s="9"/>
      <c r="ALJ29" s="9"/>
      <c r="ALK29" s="9"/>
      <c r="ALL29" s="9"/>
      <c r="ALM29" s="9"/>
      <c r="ALN29" s="9"/>
      <c r="ALO29" s="9"/>
      <c r="ALP29" s="9"/>
      <c r="ALQ29" s="9"/>
      <c r="ALR29" s="9"/>
      <c r="ALS29" s="9"/>
      <c r="ALT29" s="9"/>
      <c r="ALU29" s="9"/>
      <c r="ALV29" s="9"/>
      <c r="ALW29" s="9"/>
      <c r="ALX29" s="9"/>
      <c r="ALY29" s="9"/>
      <c r="ALZ29" s="9"/>
      <c r="AMA29" s="9"/>
      <c r="AMB29" s="9"/>
      <c r="AMC29" s="9"/>
      <c r="AMD29" s="9"/>
      <c r="AME29" s="9"/>
      <c r="AMF29" s="9"/>
      <c r="AMG29" s="9"/>
      <c r="AMH29" s="9"/>
      <c r="AMI29" s="9"/>
      <c r="AMJ29" s="9"/>
      <c r="AMK29" s="9"/>
      <c r="AML29" s="9"/>
      <c r="AMM29" s="9"/>
      <c r="AMN29" s="9"/>
      <c r="AMO29" s="9"/>
      <c r="AMP29" s="9"/>
      <c r="AMQ29" s="9"/>
      <c r="AMR29" s="9"/>
      <c r="AMS29" s="9"/>
      <c r="AMT29" s="9"/>
      <c r="AMU29" s="9"/>
      <c r="AMV29" s="9"/>
      <c r="AMW29" s="9"/>
      <c r="AMX29" s="9"/>
      <c r="AMY29" s="9"/>
      <c r="AMZ29" s="9"/>
      <c r="ANA29" s="9"/>
      <c r="ANB29" s="9"/>
      <c r="ANC29" s="9"/>
      <c r="AND29" s="9"/>
      <c r="ANE29" s="9"/>
      <c r="ANF29" s="9"/>
      <c r="ANG29" s="9"/>
      <c r="ANH29" s="9"/>
      <c r="ANI29" s="9"/>
      <c r="ANJ29" s="9"/>
      <c r="ANK29" s="9"/>
      <c r="ANL29" s="9"/>
      <c r="ANM29" s="9"/>
      <c r="ANN29" s="9"/>
      <c r="ANO29" s="9"/>
      <c r="ANP29" s="9"/>
      <c r="ANQ29" s="9"/>
      <c r="ANR29" s="9"/>
      <c r="ANS29" s="9"/>
      <c r="ANT29" s="9"/>
      <c r="ANU29" s="9"/>
      <c r="ANV29" s="9"/>
      <c r="ANW29" s="9"/>
      <c r="ANX29" s="9"/>
      <c r="ANY29" s="9"/>
      <c r="ANZ29" s="9"/>
      <c r="AOA29" s="9"/>
      <c r="AOB29" s="9"/>
      <c r="AOC29" s="9"/>
      <c r="AOD29" s="9"/>
      <c r="AOE29" s="9"/>
      <c r="AOF29" s="9"/>
      <c r="AOG29" s="9"/>
      <c r="AOH29" s="9"/>
      <c r="AOI29" s="9"/>
      <c r="AOJ29" s="9"/>
      <c r="AOK29" s="9"/>
      <c r="AOL29" s="9"/>
      <c r="AOM29" s="9"/>
      <c r="AON29" s="9"/>
      <c r="AOO29" s="9"/>
      <c r="AOP29" s="9"/>
      <c r="AOQ29" s="9"/>
      <c r="AOR29" s="9"/>
      <c r="AOS29" s="9"/>
      <c r="AOT29" s="9"/>
      <c r="AOU29" s="9"/>
      <c r="AOV29" s="9"/>
      <c r="AOW29" s="9"/>
      <c r="AOX29" s="9"/>
      <c r="AOY29" s="9"/>
      <c r="AOZ29" s="9"/>
      <c r="APA29" s="9"/>
      <c r="APB29" s="9"/>
      <c r="APC29" s="9"/>
      <c r="APD29" s="9"/>
      <c r="APE29" s="9"/>
      <c r="APF29" s="9"/>
      <c r="APG29" s="9"/>
      <c r="APH29" s="9"/>
      <c r="API29" s="9"/>
      <c r="APJ29" s="9"/>
      <c r="APK29" s="9"/>
      <c r="APL29" s="9"/>
      <c r="APM29" s="9"/>
      <c r="APN29" s="9"/>
      <c r="APO29" s="9"/>
      <c r="APP29" s="9"/>
      <c r="APQ29" s="9"/>
      <c r="APR29" s="9"/>
      <c r="APS29" s="9"/>
      <c r="APT29" s="9"/>
      <c r="APU29" s="9"/>
      <c r="APV29" s="9"/>
      <c r="APW29" s="9"/>
      <c r="APX29" s="9"/>
      <c r="APY29" s="9"/>
      <c r="APZ29" s="9"/>
      <c r="AQA29" s="9"/>
      <c r="AQB29" s="9"/>
      <c r="AQC29" s="9"/>
      <c r="AQD29" s="9"/>
      <c r="AQE29" s="9"/>
      <c r="AQF29" s="9"/>
      <c r="AQG29" s="9"/>
      <c r="AQH29" s="9"/>
      <c r="AQI29" s="9"/>
      <c r="AQJ29" s="9"/>
      <c r="AQK29" s="9"/>
      <c r="AQL29" s="9"/>
      <c r="AQM29" s="9"/>
      <c r="AQN29" s="9"/>
      <c r="AQO29" s="9"/>
      <c r="AQP29" s="9"/>
      <c r="AQQ29" s="9"/>
      <c r="AQR29" s="9"/>
      <c r="AQS29" s="9"/>
      <c r="AQT29" s="9"/>
      <c r="AQU29" s="9"/>
      <c r="AQV29" s="9"/>
      <c r="AQW29" s="9"/>
      <c r="AQX29" s="9"/>
      <c r="AQY29" s="9"/>
      <c r="AQZ29" s="9"/>
      <c r="ARA29" s="9"/>
      <c r="ARB29" s="9"/>
      <c r="ARC29" s="9"/>
      <c r="ARD29" s="9"/>
      <c r="ARE29" s="9"/>
      <c r="ARF29" s="9"/>
      <c r="ARG29" s="9"/>
      <c r="ARH29" s="9"/>
      <c r="ARI29" s="9"/>
      <c r="ARJ29" s="9"/>
      <c r="ARK29" s="9"/>
      <c r="ARL29" s="9"/>
      <c r="ARM29" s="9"/>
      <c r="ARN29" s="9"/>
      <c r="ARO29" s="9"/>
      <c r="ARP29" s="9"/>
      <c r="ARQ29" s="9"/>
      <c r="ARR29" s="9"/>
      <c r="ARS29" s="9"/>
      <c r="ART29" s="9"/>
      <c r="ARU29" s="9"/>
      <c r="ARV29" s="9"/>
      <c r="ARW29" s="9"/>
      <c r="ARX29" s="9"/>
      <c r="ARY29" s="9"/>
      <c r="ARZ29" s="9"/>
      <c r="ASA29" s="9"/>
      <c r="ASB29" s="9"/>
      <c r="ASC29" s="9"/>
      <c r="ASD29" s="9"/>
      <c r="ASE29" s="9"/>
      <c r="ASF29" s="9"/>
      <c r="ASG29" s="9"/>
      <c r="ASH29" s="9"/>
      <c r="ASI29" s="9"/>
      <c r="ASJ29" s="9"/>
      <c r="ASK29" s="9"/>
      <c r="ASL29" s="9"/>
      <c r="ASM29" s="9"/>
      <c r="ASN29" s="9"/>
      <c r="ASO29" s="9"/>
      <c r="ASP29" s="9"/>
      <c r="ASQ29" s="9"/>
      <c r="ASR29" s="9"/>
      <c r="ASS29" s="9"/>
      <c r="AST29" s="9"/>
      <c r="ASU29" s="9"/>
      <c r="ASV29" s="9"/>
      <c r="ASW29" s="9"/>
      <c r="ASX29" s="9"/>
      <c r="ASY29" s="9"/>
      <c r="ASZ29" s="9"/>
      <c r="ATA29" s="9"/>
      <c r="ATB29" s="9"/>
      <c r="ATC29" s="9"/>
      <c r="ATD29" s="9"/>
      <c r="ATE29" s="9"/>
      <c r="ATF29" s="9"/>
      <c r="ATG29" s="9"/>
      <c r="ATH29" s="9"/>
      <c r="ATI29" s="9"/>
      <c r="ATJ29" s="9"/>
      <c r="ATK29" s="9"/>
      <c r="ATL29" s="9"/>
      <c r="ATM29" s="9"/>
      <c r="ATN29" s="9"/>
      <c r="ATO29" s="9"/>
      <c r="ATP29" s="9"/>
      <c r="ATQ29" s="9"/>
      <c r="ATR29" s="9"/>
      <c r="ATS29" s="9"/>
      <c r="ATT29" s="9"/>
      <c r="ATU29" s="9"/>
      <c r="ATV29" s="9"/>
      <c r="ATW29" s="9"/>
      <c r="ATX29" s="9"/>
      <c r="ATY29" s="9"/>
      <c r="ATZ29" s="9"/>
      <c r="AUA29" s="9"/>
      <c r="AUB29" s="9"/>
      <c r="AUC29" s="9"/>
      <c r="AUD29" s="9"/>
      <c r="AUE29" s="9"/>
      <c r="AUF29" s="9"/>
      <c r="AUG29" s="9"/>
      <c r="AUH29" s="9"/>
      <c r="AUI29" s="9"/>
      <c r="AUJ29" s="9"/>
      <c r="AUK29" s="9"/>
      <c r="AUL29" s="9"/>
      <c r="AUM29" s="9"/>
      <c r="AUN29" s="9"/>
      <c r="AUO29" s="9"/>
      <c r="AUP29" s="9"/>
      <c r="AUQ29" s="9"/>
      <c r="AUR29" s="9"/>
      <c r="AUS29" s="9"/>
      <c r="AUT29" s="9"/>
      <c r="AUU29" s="9"/>
      <c r="AUV29" s="9"/>
      <c r="AUW29" s="9"/>
      <c r="AUX29" s="9"/>
      <c r="AUY29" s="9"/>
      <c r="AUZ29" s="9"/>
      <c r="AVA29" s="9"/>
      <c r="AVB29" s="9"/>
      <c r="AVC29" s="9"/>
      <c r="AVD29" s="9"/>
      <c r="AVE29" s="9"/>
      <c r="AVF29" s="9"/>
      <c r="AVG29" s="9"/>
      <c r="AVH29" s="9"/>
      <c r="AVI29" s="9"/>
      <c r="AVJ29" s="9"/>
      <c r="AVK29" s="9"/>
      <c r="AVL29" s="9"/>
      <c r="AVM29" s="9"/>
      <c r="AVN29" s="9"/>
      <c r="AVO29" s="9"/>
      <c r="AVP29" s="9"/>
      <c r="AVQ29" s="9"/>
      <c r="AVR29" s="9"/>
      <c r="AVS29" s="9"/>
      <c r="AVT29" s="9"/>
      <c r="AVU29" s="9"/>
      <c r="AVV29" s="9"/>
      <c r="AVW29" s="9"/>
      <c r="AVX29" s="9"/>
      <c r="AVY29" s="9"/>
      <c r="AVZ29" s="9"/>
      <c r="AWA29" s="9"/>
      <c r="AWB29" s="9"/>
      <c r="AWC29" s="9"/>
      <c r="AWD29" s="9"/>
      <c r="AWE29" s="9"/>
      <c r="AWF29" s="9"/>
      <c r="AWG29" s="9"/>
      <c r="AWH29" s="9"/>
      <c r="AWI29" s="9"/>
      <c r="AWJ29" s="9"/>
      <c r="AWK29" s="9"/>
      <c r="AWL29" s="9"/>
      <c r="AWM29" s="9"/>
      <c r="AWN29" s="9"/>
      <c r="AWO29" s="9"/>
      <c r="AWP29" s="9"/>
      <c r="AWQ29" s="9"/>
      <c r="AWR29" s="9"/>
      <c r="AWS29" s="9"/>
      <c r="AWT29" s="9"/>
      <c r="AWU29" s="9"/>
      <c r="AWV29" s="9"/>
      <c r="AWW29" s="9"/>
      <c r="AWX29" s="9"/>
      <c r="AWY29" s="9"/>
      <c r="AWZ29" s="9"/>
      <c r="AXA29" s="9"/>
      <c r="AXB29" s="9"/>
      <c r="AXC29" s="9"/>
      <c r="AXD29" s="9"/>
      <c r="AXE29" s="9"/>
      <c r="AXF29" s="9"/>
      <c r="AXG29" s="9"/>
      <c r="AXH29" s="9"/>
      <c r="AXI29" s="9"/>
      <c r="AXJ29" s="9"/>
      <c r="AXK29" s="9"/>
      <c r="AXL29" s="9"/>
      <c r="AXM29" s="9"/>
      <c r="AXN29" s="9"/>
      <c r="AXO29" s="9"/>
      <c r="AXP29" s="9"/>
      <c r="AXQ29" s="9"/>
      <c r="AXR29" s="9"/>
      <c r="AXS29" s="9"/>
      <c r="AXT29" s="9"/>
      <c r="AXU29" s="9"/>
      <c r="AXV29" s="9"/>
      <c r="AXW29" s="9"/>
      <c r="AXX29" s="9"/>
      <c r="AXY29" s="9"/>
      <c r="AXZ29" s="9"/>
      <c r="AYA29" s="9"/>
      <c r="AYB29" s="9"/>
      <c r="AYC29" s="9"/>
      <c r="AYD29" s="9"/>
      <c r="AYE29" s="9"/>
      <c r="AYF29" s="9"/>
      <c r="AYG29" s="9"/>
      <c r="AYH29" s="9"/>
      <c r="AYI29" s="9"/>
      <c r="AYJ29" s="9"/>
      <c r="AYK29" s="9"/>
      <c r="AYL29" s="9"/>
      <c r="AYM29" s="9"/>
      <c r="AYN29" s="9"/>
      <c r="AYO29" s="9"/>
      <c r="AYP29" s="9"/>
      <c r="AYQ29" s="9"/>
      <c r="AYR29" s="9"/>
      <c r="AYS29" s="9"/>
      <c r="AYT29" s="9"/>
      <c r="AYU29" s="9"/>
      <c r="AYV29" s="9"/>
      <c r="AYW29" s="9"/>
      <c r="AYX29" s="9"/>
      <c r="AYY29" s="9"/>
      <c r="AYZ29" s="9"/>
      <c r="AZA29" s="9"/>
      <c r="AZB29" s="9"/>
      <c r="AZC29" s="9"/>
      <c r="AZD29" s="9"/>
      <c r="AZE29" s="9"/>
      <c r="AZF29" s="9"/>
      <c r="AZG29" s="9"/>
      <c r="AZH29" s="9"/>
      <c r="AZI29" s="9"/>
      <c r="AZJ29" s="9"/>
      <c r="AZK29" s="9"/>
      <c r="AZL29" s="9"/>
      <c r="AZM29" s="9"/>
      <c r="AZN29" s="9"/>
      <c r="AZO29" s="9"/>
      <c r="AZP29" s="9"/>
      <c r="AZQ29" s="9"/>
      <c r="AZR29" s="9"/>
      <c r="AZS29" s="9"/>
      <c r="AZT29" s="9"/>
      <c r="AZU29" s="9"/>
      <c r="AZV29" s="9"/>
      <c r="AZW29" s="9"/>
      <c r="AZX29" s="9"/>
      <c r="AZY29" s="9"/>
      <c r="AZZ29" s="9"/>
      <c r="BAA29" s="9"/>
      <c r="BAB29" s="9"/>
      <c r="BAC29" s="9"/>
      <c r="BAD29" s="9"/>
      <c r="BAE29" s="9"/>
      <c r="BAF29" s="9"/>
      <c r="BAG29" s="9"/>
      <c r="BAH29" s="9"/>
      <c r="BAI29" s="9"/>
      <c r="BAJ29" s="9"/>
      <c r="BAK29" s="9"/>
      <c r="BAL29" s="9"/>
      <c r="BAM29" s="9"/>
      <c r="BAN29" s="9"/>
      <c r="BAO29" s="9"/>
      <c r="BAP29" s="9"/>
      <c r="BAQ29" s="9"/>
      <c r="BAR29" s="9"/>
      <c r="BAS29" s="9"/>
      <c r="BAT29" s="9"/>
      <c r="BAU29" s="9"/>
      <c r="BAV29" s="9"/>
      <c r="BAW29" s="9"/>
      <c r="BAX29" s="9"/>
      <c r="BAY29" s="9"/>
      <c r="BAZ29" s="9"/>
      <c r="BBA29" s="9"/>
      <c r="BBB29" s="9"/>
      <c r="BBC29" s="9"/>
      <c r="BBD29" s="9"/>
      <c r="BBE29" s="9"/>
      <c r="BBF29" s="9"/>
      <c r="BBG29" s="9"/>
      <c r="BBH29" s="9"/>
      <c r="BBI29" s="9"/>
      <c r="BBJ29" s="9"/>
      <c r="BBK29" s="9"/>
      <c r="BBL29" s="9"/>
      <c r="BBM29" s="9"/>
      <c r="BBN29" s="9"/>
      <c r="BBO29" s="9"/>
      <c r="BBP29" s="9"/>
      <c r="BBQ29" s="9"/>
      <c r="BBR29" s="9"/>
      <c r="BBS29" s="9"/>
      <c r="BBT29" s="9"/>
      <c r="BBU29" s="9"/>
      <c r="BBV29" s="9"/>
      <c r="BBW29" s="9"/>
      <c r="BBX29" s="9"/>
      <c r="BBY29" s="9"/>
      <c r="BBZ29" s="9"/>
      <c r="BCA29" s="9"/>
      <c r="BCB29" s="9"/>
      <c r="BCC29" s="9"/>
      <c r="BCD29" s="9"/>
      <c r="BCE29" s="9"/>
      <c r="BCF29" s="9"/>
      <c r="BCG29" s="9"/>
      <c r="BCH29" s="9"/>
      <c r="BCI29" s="9"/>
      <c r="BCJ29" s="9"/>
      <c r="BCK29" s="9"/>
      <c r="BCL29" s="9"/>
      <c r="BCM29" s="9"/>
      <c r="BCN29" s="9"/>
      <c r="BCO29" s="9"/>
      <c r="BCP29" s="9"/>
      <c r="BCQ29" s="9"/>
      <c r="BCR29" s="9"/>
      <c r="BCS29" s="9"/>
      <c r="BCT29" s="9"/>
      <c r="BCU29" s="9"/>
      <c r="BCV29" s="9"/>
      <c r="BCW29" s="9"/>
      <c r="BCX29" s="9"/>
      <c r="BCY29" s="9"/>
      <c r="BCZ29" s="9"/>
      <c r="BDA29" s="9"/>
      <c r="BDB29" s="9"/>
      <c r="BDC29" s="9"/>
      <c r="BDD29" s="9"/>
      <c r="BDE29" s="9"/>
      <c r="BDF29" s="9"/>
      <c r="BDG29" s="9"/>
      <c r="BDH29" s="9"/>
      <c r="BDI29" s="9"/>
      <c r="BDJ29" s="9"/>
      <c r="BDK29" s="9"/>
      <c r="BDL29" s="9"/>
      <c r="BDM29" s="9"/>
      <c r="BDN29" s="9"/>
      <c r="BDO29" s="9"/>
      <c r="BDP29" s="9"/>
      <c r="BDQ29" s="9"/>
      <c r="BDR29" s="9"/>
      <c r="BDS29" s="9"/>
      <c r="BDT29" s="9"/>
      <c r="BDU29" s="9"/>
      <c r="BDV29" s="9"/>
      <c r="BDW29" s="9"/>
      <c r="BDX29" s="9"/>
      <c r="BDY29" s="9"/>
      <c r="BDZ29" s="9"/>
      <c r="BEA29" s="9"/>
      <c r="BEB29" s="9"/>
      <c r="BEC29" s="9"/>
      <c r="BED29" s="9"/>
      <c r="BEE29" s="9"/>
      <c r="BEF29" s="9"/>
      <c r="BEG29" s="9"/>
      <c r="BEH29" s="9"/>
      <c r="BEI29" s="9"/>
      <c r="BEJ29" s="9"/>
      <c r="BEK29" s="9"/>
      <c r="BEL29" s="9"/>
      <c r="BEM29" s="9"/>
      <c r="BEN29" s="9"/>
      <c r="BEO29" s="9"/>
      <c r="BEP29" s="9"/>
      <c r="BEQ29" s="9"/>
      <c r="BER29" s="9"/>
      <c r="BES29" s="9"/>
      <c r="BET29" s="9"/>
      <c r="BEU29" s="9"/>
      <c r="BEV29" s="9"/>
      <c r="BEW29" s="9"/>
      <c r="BEX29" s="9"/>
      <c r="BEY29" s="9"/>
      <c r="BEZ29" s="9"/>
      <c r="BFA29" s="9"/>
      <c r="BFB29" s="9"/>
      <c r="BFC29" s="9"/>
      <c r="BFD29" s="9"/>
      <c r="BFE29" s="9"/>
      <c r="BFF29" s="9"/>
      <c r="BFG29" s="9"/>
      <c r="BFH29" s="9"/>
      <c r="BFI29" s="9"/>
      <c r="BFJ29" s="9"/>
      <c r="BFK29" s="9"/>
      <c r="BFL29" s="9"/>
      <c r="BFM29" s="9"/>
      <c r="BFN29" s="9"/>
      <c r="BFO29" s="9"/>
      <c r="BFP29" s="9"/>
      <c r="BFQ29" s="9"/>
      <c r="BFR29" s="9"/>
      <c r="BFS29" s="9"/>
      <c r="BFT29" s="9"/>
      <c r="BFU29" s="9"/>
      <c r="BFV29" s="9"/>
      <c r="BFW29" s="9"/>
      <c r="BFX29" s="9"/>
      <c r="BFY29" s="9"/>
      <c r="BFZ29" s="9"/>
      <c r="BGA29" s="9"/>
      <c r="BGB29" s="9"/>
      <c r="BGC29" s="9"/>
      <c r="BGD29" s="9"/>
      <c r="BGE29" s="9"/>
      <c r="BGF29" s="9"/>
      <c r="BGG29" s="9"/>
      <c r="BGH29" s="9"/>
      <c r="BGI29" s="9"/>
      <c r="BGJ29" s="9"/>
      <c r="BGK29" s="9"/>
      <c r="BGL29" s="9"/>
      <c r="BGM29" s="9"/>
      <c r="BGN29" s="9"/>
      <c r="BGO29" s="9"/>
      <c r="BGP29" s="9"/>
      <c r="BGQ29" s="9"/>
      <c r="BGR29" s="9"/>
      <c r="BGS29" s="9"/>
      <c r="BGT29" s="9"/>
      <c r="BGU29" s="9"/>
      <c r="BGV29" s="9"/>
      <c r="BGW29" s="9"/>
      <c r="BGX29" s="9"/>
      <c r="BGY29" s="9"/>
      <c r="BGZ29" s="9"/>
      <c r="BHA29" s="9"/>
      <c r="BHB29" s="9"/>
      <c r="BHC29" s="9"/>
      <c r="BHD29" s="9"/>
      <c r="BHE29" s="9"/>
      <c r="BHF29" s="9"/>
      <c r="BHG29" s="9"/>
      <c r="BHH29" s="9"/>
      <c r="BHI29" s="9"/>
      <c r="BHJ29" s="9"/>
      <c r="BHK29" s="9"/>
      <c r="BHL29" s="9"/>
      <c r="BHM29" s="9"/>
      <c r="BHN29" s="9"/>
      <c r="BHO29" s="9"/>
      <c r="BHP29" s="9"/>
      <c r="BHQ29" s="9"/>
      <c r="BHR29" s="9"/>
      <c r="BHS29" s="9"/>
      <c r="BHT29" s="9"/>
      <c r="BHU29" s="9"/>
      <c r="BHV29" s="9"/>
      <c r="BHW29" s="9"/>
      <c r="BHX29" s="9"/>
      <c r="BHY29" s="9"/>
      <c r="BHZ29" s="9"/>
      <c r="BIA29" s="9"/>
      <c r="BIB29" s="9"/>
      <c r="BIC29" s="9"/>
      <c r="BID29" s="9"/>
      <c r="BIE29" s="9"/>
      <c r="BIF29" s="9"/>
      <c r="BIG29" s="9"/>
      <c r="BIH29" s="9"/>
      <c r="BII29" s="9"/>
      <c r="BIJ29" s="9"/>
      <c r="BIK29" s="9"/>
      <c r="BIL29" s="9"/>
      <c r="BIM29" s="9"/>
      <c r="BIN29" s="9"/>
      <c r="BIO29" s="9"/>
      <c r="BIP29" s="9"/>
      <c r="BIQ29" s="9"/>
      <c r="BIR29" s="9"/>
      <c r="BIS29" s="9"/>
      <c r="BIT29" s="9"/>
      <c r="BIU29" s="9"/>
      <c r="BIV29" s="9"/>
      <c r="BIW29" s="9"/>
      <c r="BIX29" s="9"/>
      <c r="BIY29" s="9"/>
      <c r="BIZ29" s="9"/>
      <c r="BJA29" s="9"/>
      <c r="BJB29" s="9"/>
      <c r="BJC29" s="9"/>
      <c r="BJD29" s="9"/>
      <c r="BJE29" s="9"/>
      <c r="BJF29" s="9"/>
      <c r="BJG29" s="9"/>
      <c r="BJH29" s="9"/>
      <c r="BJI29" s="9"/>
      <c r="BJJ29" s="9"/>
      <c r="BJK29" s="9"/>
      <c r="BJL29" s="9"/>
      <c r="BJM29" s="9"/>
      <c r="BJN29" s="9"/>
      <c r="BJO29" s="9"/>
      <c r="BJP29" s="9"/>
      <c r="BJQ29" s="9"/>
      <c r="BJR29" s="9"/>
      <c r="BJS29" s="9"/>
      <c r="BJT29" s="9"/>
      <c r="BJU29" s="9"/>
      <c r="BJV29" s="9"/>
      <c r="BJW29" s="9"/>
      <c r="BJX29" s="9"/>
      <c r="BJY29" s="9"/>
      <c r="BJZ29" s="9"/>
      <c r="BKA29" s="9"/>
      <c r="BKB29" s="9"/>
      <c r="BKC29" s="9"/>
      <c r="BKD29" s="9"/>
      <c r="BKE29" s="9"/>
      <c r="BKF29" s="9"/>
      <c r="BKG29" s="9"/>
      <c r="BKH29" s="9"/>
      <c r="BKI29" s="9"/>
      <c r="BKJ29" s="9"/>
      <c r="BKK29" s="9"/>
      <c r="BKL29" s="9"/>
      <c r="BKM29" s="9"/>
      <c r="BKN29" s="9"/>
      <c r="BKO29" s="9"/>
      <c r="BKP29" s="9"/>
      <c r="BKQ29" s="9"/>
      <c r="BKR29" s="9"/>
      <c r="BKS29" s="9"/>
      <c r="BKT29" s="9"/>
      <c r="BKU29" s="9"/>
      <c r="BKV29" s="9"/>
      <c r="BKW29" s="9"/>
      <c r="BKX29" s="9"/>
      <c r="BKY29" s="9"/>
      <c r="BKZ29" s="9"/>
      <c r="BLA29" s="9"/>
      <c r="BLB29" s="9"/>
      <c r="BLC29" s="9"/>
      <c r="BLD29" s="9"/>
      <c r="BLE29" s="9"/>
      <c r="BLF29" s="9"/>
      <c r="BLG29" s="9"/>
      <c r="BLH29" s="9"/>
      <c r="BLI29" s="9"/>
      <c r="BLJ29" s="9"/>
      <c r="BLK29" s="9"/>
      <c r="BLL29" s="9"/>
      <c r="BLM29" s="9"/>
      <c r="BLN29" s="9"/>
      <c r="BLO29" s="9"/>
      <c r="BLP29" s="9"/>
      <c r="BLQ29" s="9"/>
      <c r="BLR29" s="9"/>
      <c r="BLS29" s="9"/>
      <c r="BLT29" s="9"/>
      <c r="BLU29" s="9"/>
      <c r="BLV29" s="9"/>
      <c r="BLW29" s="9"/>
      <c r="BLX29" s="9"/>
      <c r="BLY29" s="9"/>
      <c r="BLZ29" s="9"/>
      <c r="BMA29" s="9"/>
      <c r="BMB29" s="9"/>
      <c r="BMC29" s="9"/>
      <c r="BMD29" s="9"/>
      <c r="BME29" s="9"/>
      <c r="BMF29" s="9"/>
      <c r="BMG29" s="9"/>
      <c r="BMH29" s="9"/>
      <c r="BMI29" s="9"/>
      <c r="BMJ29" s="9"/>
      <c r="BMK29" s="9"/>
      <c r="BML29" s="9"/>
      <c r="BMM29" s="9"/>
      <c r="BMN29" s="9"/>
      <c r="BMO29" s="9"/>
      <c r="BMP29" s="9"/>
      <c r="BMQ29" s="9"/>
      <c r="BMR29" s="9"/>
      <c r="BMS29" s="9"/>
      <c r="BMT29" s="9"/>
      <c r="BMU29" s="9"/>
      <c r="BMV29" s="9"/>
      <c r="BMW29" s="9"/>
      <c r="BMX29" s="9"/>
      <c r="BMY29" s="9"/>
      <c r="BMZ29" s="9"/>
      <c r="BNA29" s="9"/>
      <c r="BNB29" s="9"/>
      <c r="BNC29" s="9"/>
      <c r="BND29" s="9"/>
      <c r="BNE29" s="9"/>
      <c r="BNF29" s="9"/>
      <c r="BNG29" s="9"/>
      <c r="BNH29" s="9"/>
      <c r="BNI29" s="9"/>
      <c r="BNJ29" s="9"/>
      <c r="BNK29" s="9"/>
      <c r="BNL29" s="9"/>
      <c r="BNM29" s="9"/>
      <c r="BNN29" s="9"/>
      <c r="BNO29" s="9"/>
      <c r="BNP29" s="9"/>
      <c r="BNQ29" s="9"/>
      <c r="BNR29" s="9"/>
      <c r="BNS29" s="9"/>
      <c r="BNT29" s="9"/>
      <c r="BNU29" s="9"/>
      <c r="BNV29" s="9"/>
      <c r="BNW29" s="9"/>
      <c r="BNX29" s="9"/>
      <c r="BNY29" s="9"/>
      <c r="BNZ29" s="9"/>
      <c r="BOA29" s="9"/>
      <c r="BOB29" s="9"/>
      <c r="BOC29" s="9"/>
      <c r="BOD29" s="9"/>
      <c r="BOE29" s="9"/>
      <c r="BOF29" s="9"/>
      <c r="BOG29" s="9"/>
      <c r="BOH29" s="9"/>
      <c r="BOI29" s="9"/>
      <c r="BOJ29" s="9"/>
      <c r="BOK29" s="9"/>
      <c r="BOL29" s="9"/>
      <c r="BOM29" s="9"/>
      <c r="BON29" s="9"/>
      <c r="BOO29" s="9"/>
      <c r="BOP29" s="9"/>
      <c r="BOQ29" s="9"/>
      <c r="BOR29" s="9"/>
      <c r="BOS29" s="9"/>
      <c r="BOT29" s="9"/>
      <c r="BOU29" s="9"/>
      <c r="BOV29" s="9"/>
      <c r="BOW29" s="9"/>
      <c r="BOX29" s="9"/>
      <c r="BOY29" s="9"/>
      <c r="BOZ29" s="9"/>
      <c r="BPA29" s="9"/>
      <c r="BPB29" s="9"/>
      <c r="BPC29" s="9"/>
      <c r="BPD29" s="9"/>
      <c r="BPE29" s="9"/>
      <c r="BPF29" s="9"/>
      <c r="BPG29" s="9"/>
      <c r="BPH29" s="9"/>
      <c r="BPI29" s="9"/>
      <c r="BPJ29" s="9"/>
      <c r="BPK29" s="9"/>
      <c r="BPL29" s="9"/>
      <c r="BPM29" s="9"/>
      <c r="BPN29" s="9"/>
      <c r="BPO29" s="9"/>
      <c r="BPP29" s="9"/>
      <c r="BPQ29" s="9"/>
      <c r="BPR29" s="9"/>
      <c r="BPS29" s="9"/>
      <c r="BPT29" s="9"/>
      <c r="BPU29" s="9"/>
      <c r="BPV29" s="9"/>
      <c r="BPW29" s="9"/>
      <c r="BPX29" s="9"/>
      <c r="BPY29" s="9"/>
      <c r="BPZ29" s="9"/>
      <c r="BQA29" s="9"/>
      <c r="BQB29" s="9"/>
      <c r="BQC29" s="9"/>
      <c r="BQD29" s="9"/>
      <c r="BQE29" s="9"/>
      <c r="BQF29" s="9"/>
      <c r="BQG29" s="9"/>
      <c r="BQH29" s="9"/>
      <c r="BQI29" s="9"/>
      <c r="BQJ29" s="9"/>
      <c r="BQK29" s="9"/>
      <c r="BQL29" s="9"/>
      <c r="BQM29" s="9"/>
      <c r="BQN29" s="9"/>
      <c r="BQO29" s="9"/>
      <c r="BQP29" s="9"/>
      <c r="BQQ29" s="9"/>
      <c r="BQR29" s="9"/>
      <c r="BQS29" s="9"/>
      <c r="BQT29" s="9"/>
      <c r="BQU29" s="9"/>
      <c r="BQV29" s="9"/>
      <c r="BQW29" s="9"/>
      <c r="BQX29" s="9"/>
      <c r="BQY29" s="9"/>
      <c r="BQZ29" s="9"/>
      <c r="BRA29" s="9"/>
      <c r="BRB29" s="9"/>
      <c r="BRC29" s="9"/>
      <c r="BRD29" s="9"/>
      <c r="BRE29" s="9"/>
      <c r="BRF29" s="9"/>
      <c r="BRG29" s="9"/>
      <c r="BRH29" s="9"/>
      <c r="BRI29" s="9"/>
      <c r="BRJ29" s="9"/>
      <c r="BRK29" s="9"/>
      <c r="BRL29" s="9"/>
      <c r="BRM29" s="9"/>
      <c r="BRN29" s="9"/>
      <c r="BRO29" s="9"/>
      <c r="BRP29" s="9"/>
      <c r="BRQ29" s="9"/>
      <c r="BRR29" s="9"/>
      <c r="BRS29" s="9"/>
      <c r="BRT29" s="9"/>
      <c r="BRU29" s="9"/>
      <c r="BRV29" s="9"/>
      <c r="BRW29" s="9"/>
      <c r="BRX29" s="9"/>
      <c r="BRY29" s="9"/>
      <c r="BRZ29" s="9"/>
      <c r="BSA29" s="9"/>
      <c r="BSB29" s="9"/>
      <c r="BSC29" s="9"/>
      <c r="BSD29" s="9"/>
      <c r="BSE29" s="9"/>
      <c r="BSF29" s="9"/>
      <c r="BSG29" s="9"/>
      <c r="BSH29" s="9"/>
      <c r="BSI29" s="9"/>
      <c r="BSJ29" s="9"/>
      <c r="BSK29" s="9"/>
      <c r="BSL29" s="9"/>
      <c r="BSM29" s="9"/>
      <c r="BSN29" s="9"/>
      <c r="BSO29" s="9"/>
      <c r="BSP29" s="9"/>
      <c r="BSQ29" s="9"/>
      <c r="BSR29" s="9"/>
      <c r="BSS29" s="9"/>
      <c r="BST29" s="9"/>
      <c r="BSU29" s="9"/>
      <c r="BSV29" s="9"/>
      <c r="BSW29" s="9"/>
      <c r="BSX29" s="9"/>
      <c r="BSY29" s="9"/>
      <c r="BSZ29" s="9"/>
      <c r="BTA29" s="9"/>
      <c r="BTB29" s="9"/>
      <c r="BTC29" s="9"/>
      <c r="BTD29" s="9"/>
      <c r="BTE29" s="9"/>
      <c r="BTF29" s="9"/>
      <c r="BTG29" s="9"/>
      <c r="BTH29" s="9"/>
      <c r="BTI29" s="9"/>
      <c r="BTJ29" s="9"/>
      <c r="BTK29" s="9"/>
      <c r="BTL29" s="9"/>
      <c r="BTM29" s="9"/>
      <c r="BTN29" s="9"/>
      <c r="BTO29" s="9"/>
      <c r="BTP29" s="9"/>
      <c r="BTQ29" s="9"/>
      <c r="BTR29" s="9"/>
      <c r="BTS29" s="9"/>
      <c r="BTT29" s="9"/>
      <c r="BTU29" s="9"/>
      <c r="BTV29" s="9"/>
      <c r="BTW29" s="9"/>
      <c r="BTX29" s="9"/>
      <c r="BTY29" s="9"/>
      <c r="BTZ29" s="9"/>
      <c r="BUA29" s="9"/>
      <c r="BUB29" s="9"/>
      <c r="BUC29" s="9"/>
      <c r="BUD29" s="9"/>
      <c r="BUE29" s="9"/>
      <c r="BUF29" s="9"/>
      <c r="BUG29" s="9"/>
      <c r="BUH29" s="9"/>
      <c r="BUI29" s="9"/>
      <c r="BUJ29" s="9"/>
      <c r="BUK29" s="9"/>
      <c r="BUL29" s="9"/>
      <c r="BUM29" s="9"/>
      <c r="BUN29" s="9"/>
      <c r="BUO29" s="9"/>
      <c r="BUP29" s="9"/>
      <c r="BUQ29" s="9"/>
      <c r="BUR29" s="9"/>
      <c r="BUS29" s="9"/>
      <c r="BUT29" s="9"/>
      <c r="BUU29" s="9"/>
      <c r="BUV29" s="9"/>
      <c r="BUW29" s="9"/>
      <c r="BUX29" s="9"/>
      <c r="BUY29" s="9"/>
      <c r="BUZ29" s="9"/>
      <c r="BVA29" s="9"/>
      <c r="BVB29" s="9"/>
      <c r="BVC29" s="9"/>
      <c r="BVD29" s="9"/>
      <c r="BVE29" s="9"/>
      <c r="BVF29" s="9"/>
      <c r="BVG29" s="9"/>
      <c r="BVH29" s="9"/>
      <c r="BVI29" s="9"/>
      <c r="BVJ29" s="9"/>
      <c r="BVK29" s="9"/>
      <c r="BVL29" s="9"/>
      <c r="BVM29" s="9"/>
      <c r="BVN29" s="9"/>
      <c r="BVO29" s="9"/>
      <c r="BVP29" s="9"/>
      <c r="BVQ29" s="9"/>
      <c r="BVR29" s="9"/>
      <c r="BVS29" s="9"/>
      <c r="BVT29" s="9"/>
      <c r="BVU29" s="9"/>
      <c r="BVV29" s="9"/>
      <c r="BVW29" s="9"/>
      <c r="BVX29" s="9"/>
      <c r="BVY29" s="9"/>
      <c r="BVZ29" s="9"/>
      <c r="BWA29" s="9"/>
      <c r="BWB29" s="9"/>
      <c r="BWC29" s="9"/>
      <c r="BWD29" s="9"/>
      <c r="BWE29" s="9"/>
      <c r="BWF29" s="9"/>
      <c r="BWG29" s="9"/>
      <c r="BWH29" s="9"/>
      <c r="BWI29" s="9"/>
      <c r="BWJ29" s="9"/>
      <c r="BWK29" s="9"/>
      <c r="BWL29" s="9"/>
      <c r="BWM29" s="9"/>
      <c r="BWN29" s="9"/>
      <c r="BWO29" s="9"/>
      <c r="BWP29" s="9"/>
      <c r="BWQ29" s="9"/>
      <c r="BWR29" s="9"/>
      <c r="BWS29" s="9"/>
      <c r="BWT29" s="9"/>
      <c r="BWU29" s="9"/>
      <c r="BWV29" s="9"/>
      <c r="BWW29" s="9"/>
      <c r="BWX29" s="9"/>
      <c r="BWY29" s="9"/>
      <c r="BWZ29" s="9"/>
      <c r="BXA29" s="9"/>
      <c r="BXB29" s="9"/>
      <c r="BXC29" s="9"/>
      <c r="BXD29" s="9"/>
      <c r="BXE29" s="9"/>
      <c r="BXF29" s="9"/>
      <c r="BXG29" s="9"/>
      <c r="BXH29" s="9"/>
      <c r="BXI29" s="9"/>
      <c r="BXJ29" s="9"/>
      <c r="BXK29" s="9"/>
      <c r="BXL29" s="9"/>
      <c r="BXM29" s="9"/>
      <c r="BXN29" s="9"/>
      <c r="BXO29" s="9"/>
      <c r="BXP29" s="9"/>
      <c r="BXQ29" s="9"/>
      <c r="BXR29" s="9"/>
      <c r="BXS29" s="9"/>
      <c r="BXT29" s="9"/>
      <c r="BXU29" s="9"/>
      <c r="BXV29" s="9"/>
      <c r="BXW29" s="9"/>
      <c r="BXX29" s="9"/>
      <c r="BXY29" s="9"/>
      <c r="BXZ29" s="9"/>
      <c r="BYA29" s="9"/>
      <c r="BYB29" s="9"/>
      <c r="BYC29" s="9"/>
      <c r="BYD29" s="9"/>
      <c r="BYE29" s="9"/>
      <c r="BYF29" s="9"/>
      <c r="BYG29" s="9"/>
      <c r="BYH29" s="9"/>
      <c r="BYI29" s="9"/>
      <c r="BYJ29" s="9"/>
      <c r="BYK29" s="9"/>
      <c r="BYL29" s="9"/>
      <c r="BYM29" s="9"/>
      <c r="BYN29" s="9"/>
      <c r="BYO29" s="9"/>
      <c r="BYP29" s="9"/>
      <c r="BYQ29" s="9"/>
      <c r="BYR29" s="9"/>
      <c r="BYS29" s="9"/>
      <c r="BYT29" s="9"/>
      <c r="BYU29" s="9"/>
      <c r="BYV29" s="9"/>
      <c r="BYW29" s="9"/>
      <c r="BYX29" s="9"/>
      <c r="BYY29" s="9"/>
      <c r="BYZ29" s="9"/>
      <c r="BZA29" s="9"/>
      <c r="BZB29" s="9"/>
      <c r="BZC29" s="9"/>
      <c r="BZD29" s="9"/>
      <c r="BZE29" s="9"/>
      <c r="BZF29" s="9"/>
      <c r="BZG29" s="9"/>
      <c r="BZH29" s="9"/>
      <c r="BZI29" s="9"/>
      <c r="BZJ29" s="9"/>
      <c r="BZK29" s="9"/>
      <c r="BZL29" s="9"/>
      <c r="BZM29" s="9"/>
      <c r="BZN29" s="9"/>
      <c r="BZO29" s="9"/>
      <c r="BZP29" s="9"/>
      <c r="BZQ29" s="9"/>
      <c r="BZR29" s="9"/>
      <c r="BZS29" s="9"/>
      <c r="BZT29" s="9"/>
      <c r="BZU29" s="9"/>
      <c r="BZV29" s="9"/>
      <c r="BZW29" s="9"/>
      <c r="BZX29" s="9"/>
      <c r="BZY29" s="9"/>
      <c r="BZZ29" s="9"/>
      <c r="CAA29" s="9"/>
      <c r="CAB29" s="9"/>
      <c r="CAC29" s="9"/>
      <c r="CAD29" s="9"/>
      <c r="CAE29" s="9"/>
      <c r="CAF29" s="9"/>
      <c r="CAG29" s="9"/>
      <c r="CAH29" s="9"/>
      <c r="CAI29" s="9"/>
      <c r="CAJ29" s="9"/>
      <c r="CAK29" s="9"/>
      <c r="CAL29" s="9"/>
      <c r="CAM29" s="9"/>
      <c r="CAN29" s="9"/>
      <c r="CAO29" s="9"/>
      <c r="CAP29" s="9"/>
      <c r="CAQ29" s="9"/>
      <c r="CAR29" s="9"/>
      <c r="CAS29" s="9"/>
      <c r="CAT29" s="9"/>
      <c r="CAU29" s="9"/>
      <c r="CAV29" s="9"/>
      <c r="CAW29" s="9"/>
      <c r="CAX29" s="9"/>
      <c r="CAY29" s="9"/>
      <c r="CAZ29" s="9"/>
      <c r="CBA29" s="9"/>
      <c r="CBB29" s="9"/>
      <c r="CBC29" s="9"/>
      <c r="CBD29" s="9"/>
      <c r="CBE29" s="9"/>
      <c r="CBF29" s="9"/>
      <c r="CBG29" s="9"/>
      <c r="CBH29" s="9"/>
      <c r="CBI29" s="9"/>
      <c r="CBJ29" s="9"/>
      <c r="CBK29" s="9"/>
      <c r="CBL29" s="9"/>
      <c r="CBM29" s="9"/>
      <c r="CBN29" s="9"/>
      <c r="CBO29" s="9"/>
      <c r="CBP29" s="9"/>
      <c r="CBQ29" s="9"/>
      <c r="CBR29" s="9"/>
      <c r="CBS29" s="9"/>
      <c r="CBT29" s="9"/>
      <c r="CBU29" s="9"/>
      <c r="CBV29" s="9"/>
      <c r="CBW29" s="9"/>
      <c r="CBX29" s="9"/>
      <c r="CBY29" s="9"/>
      <c r="CBZ29" s="9"/>
      <c r="CCA29" s="9"/>
      <c r="CCB29" s="9"/>
      <c r="CCC29" s="9"/>
      <c r="CCD29" s="9"/>
      <c r="CCE29" s="9"/>
      <c r="CCF29" s="9"/>
      <c r="CCG29" s="9"/>
      <c r="CCH29" s="9"/>
      <c r="CCI29" s="9"/>
      <c r="CCJ29" s="9"/>
      <c r="CCK29" s="9"/>
      <c r="CCL29" s="9"/>
      <c r="CCM29" s="9"/>
      <c r="CCN29" s="9"/>
      <c r="CCO29" s="9"/>
      <c r="CCP29" s="9"/>
      <c r="CCQ29" s="9"/>
      <c r="CCR29" s="9"/>
      <c r="CCS29" s="9"/>
      <c r="CCT29" s="9"/>
      <c r="CCU29" s="9"/>
      <c r="CCV29" s="9"/>
      <c r="CCW29" s="9"/>
      <c r="CCX29" s="9"/>
      <c r="CCY29" s="9"/>
      <c r="CCZ29" s="9"/>
      <c r="CDA29" s="9"/>
      <c r="CDB29" s="9"/>
      <c r="CDC29" s="9"/>
      <c r="CDD29" s="9"/>
      <c r="CDE29" s="9"/>
      <c r="CDF29" s="9"/>
      <c r="CDG29" s="9"/>
      <c r="CDH29" s="9"/>
      <c r="CDI29" s="9"/>
      <c r="CDJ29" s="9"/>
      <c r="CDK29" s="9"/>
      <c r="CDL29" s="9"/>
      <c r="CDM29" s="9"/>
      <c r="CDN29" s="9"/>
      <c r="CDO29" s="9"/>
      <c r="CDP29" s="9"/>
      <c r="CDQ29" s="9"/>
      <c r="CDR29" s="9"/>
      <c r="CDS29" s="9"/>
      <c r="CDT29" s="9"/>
      <c r="CDU29" s="9"/>
      <c r="CDV29" s="9"/>
      <c r="CDW29" s="9"/>
      <c r="CDX29" s="9"/>
      <c r="CDY29" s="9"/>
      <c r="CDZ29" s="9"/>
      <c r="CEA29" s="9"/>
      <c r="CEB29" s="9"/>
      <c r="CEC29" s="9"/>
      <c r="CED29" s="9"/>
      <c r="CEE29" s="9"/>
      <c r="CEF29" s="9"/>
      <c r="CEG29" s="9"/>
      <c r="CEH29" s="9"/>
      <c r="CEI29" s="9"/>
      <c r="CEJ29" s="9"/>
      <c r="CEK29" s="9"/>
      <c r="CEL29" s="9"/>
      <c r="CEM29" s="9"/>
      <c r="CEN29" s="9"/>
      <c r="CEO29" s="9"/>
      <c r="CEP29" s="9"/>
      <c r="CEQ29" s="9"/>
      <c r="CER29" s="9"/>
      <c r="CES29" s="9"/>
      <c r="CET29" s="9"/>
      <c r="CEU29" s="9"/>
      <c r="CEV29" s="9"/>
      <c r="CEW29" s="9"/>
      <c r="CEX29" s="9"/>
      <c r="CEY29" s="9"/>
      <c r="CEZ29" s="9"/>
      <c r="CFA29" s="9"/>
      <c r="CFB29" s="9"/>
      <c r="CFC29" s="9"/>
      <c r="CFD29" s="9"/>
      <c r="CFE29" s="9"/>
      <c r="CFF29" s="9"/>
      <c r="CFG29" s="9"/>
      <c r="CFH29" s="9"/>
      <c r="CFI29" s="9"/>
      <c r="CFJ29" s="9"/>
      <c r="CFK29" s="9"/>
      <c r="CFL29" s="9"/>
      <c r="CFM29" s="9"/>
      <c r="CFN29" s="9"/>
      <c r="CFO29" s="9"/>
      <c r="CFP29" s="9"/>
      <c r="CFQ29" s="9"/>
      <c r="CFR29" s="9"/>
      <c r="CFS29" s="9"/>
      <c r="CFT29" s="9"/>
      <c r="CFU29" s="9"/>
      <c r="CFV29" s="9"/>
      <c r="CFW29" s="9"/>
      <c r="CFX29" s="9"/>
      <c r="CFY29" s="9"/>
      <c r="CFZ29" s="9"/>
      <c r="CGA29" s="9"/>
      <c r="CGB29" s="9"/>
      <c r="CGC29" s="9"/>
      <c r="CGD29" s="9"/>
      <c r="CGE29" s="9"/>
      <c r="CGF29" s="9"/>
      <c r="CGG29" s="9"/>
      <c r="CGH29" s="9"/>
      <c r="CGI29" s="9"/>
      <c r="CGJ29" s="9"/>
      <c r="CGK29" s="9"/>
      <c r="CGL29" s="9"/>
      <c r="CGM29" s="9"/>
      <c r="CGN29" s="9"/>
      <c r="CGO29" s="9"/>
      <c r="CGP29" s="9"/>
      <c r="CGQ29" s="9"/>
      <c r="CGR29" s="9"/>
      <c r="CGS29" s="9"/>
      <c r="CGT29" s="9"/>
      <c r="CGU29" s="9"/>
      <c r="CGV29" s="9"/>
      <c r="CGW29" s="9"/>
      <c r="CGX29" s="9"/>
      <c r="CGY29" s="9"/>
      <c r="CGZ29" s="9"/>
      <c r="CHA29" s="9"/>
      <c r="CHB29" s="9"/>
      <c r="CHC29" s="9"/>
      <c r="CHD29" s="9"/>
      <c r="CHE29" s="9"/>
      <c r="CHF29" s="9"/>
      <c r="CHG29" s="9"/>
      <c r="CHH29" s="9"/>
      <c r="CHI29" s="9"/>
      <c r="CHJ29" s="9"/>
      <c r="CHK29" s="9"/>
      <c r="CHL29" s="9"/>
      <c r="CHM29" s="9"/>
      <c r="CHN29" s="9"/>
      <c r="CHO29" s="9"/>
      <c r="CHP29" s="9"/>
      <c r="CHQ29" s="9"/>
      <c r="CHR29" s="9"/>
      <c r="CHS29" s="9"/>
      <c r="CHT29" s="9"/>
      <c r="CHU29" s="9"/>
      <c r="CHV29" s="9"/>
      <c r="CHW29" s="9"/>
      <c r="CHX29" s="9"/>
      <c r="CHY29" s="9"/>
      <c r="CHZ29" s="9"/>
      <c r="CIA29" s="9"/>
      <c r="CIB29" s="9"/>
      <c r="CIC29" s="9"/>
      <c r="CID29" s="9"/>
      <c r="CIE29" s="9"/>
      <c r="CIF29" s="9"/>
      <c r="CIG29" s="9"/>
      <c r="CIH29" s="9"/>
      <c r="CII29" s="9"/>
      <c r="CIJ29" s="9"/>
      <c r="CIK29" s="9"/>
      <c r="CIL29" s="9"/>
      <c r="CIM29" s="9"/>
      <c r="CIN29" s="9"/>
      <c r="CIO29" s="9"/>
      <c r="CIP29" s="9"/>
      <c r="CIQ29" s="9"/>
      <c r="CIR29" s="9"/>
      <c r="CIS29" s="9"/>
      <c r="CIT29" s="9"/>
      <c r="CIU29" s="9"/>
      <c r="CIV29" s="9"/>
      <c r="CIW29" s="9"/>
      <c r="CIX29" s="9"/>
      <c r="CIY29" s="9"/>
      <c r="CIZ29" s="9"/>
      <c r="CJA29" s="9"/>
      <c r="CJB29" s="9"/>
      <c r="CJC29" s="9"/>
      <c r="CJD29" s="9"/>
      <c r="CJE29" s="9"/>
      <c r="CJF29" s="9"/>
      <c r="CJG29" s="9"/>
      <c r="CJH29" s="9"/>
      <c r="CJI29" s="9"/>
      <c r="CJJ29" s="9"/>
      <c r="CJK29" s="9"/>
      <c r="CJL29" s="9"/>
      <c r="CJM29" s="9"/>
      <c r="CJN29" s="9"/>
      <c r="CJO29" s="9"/>
      <c r="CJP29" s="9"/>
      <c r="CJQ29" s="9"/>
      <c r="CJR29" s="9"/>
      <c r="CJS29" s="9"/>
      <c r="CJT29" s="9"/>
      <c r="CJU29" s="9"/>
      <c r="CJV29" s="9"/>
      <c r="CJW29" s="9"/>
      <c r="CJX29" s="9"/>
      <c r="CJY29" s="9"/>
      <c r="CJZ29" s="9"/>
      <c r="CKA29" s="9"/>
      <c r="CKB29" s="9"/>
      <c r="CKC29" s="9"/>
      <c r="CKD29" s="9"/>
      <c r="CKE29" s="9"/>
      <c r="CKF29" s="9"/>
      <c r="CKG29" s="9"/>
      <c r="CKH29" s="9"/>
      <c r="CKI29" s="9"/>
      <c r="CKJ29" s="9"/>
      <c r="CKK29" s="9"/>
      <c r="CKL29" s="9"/>
      <c r="CKM29" s="9"/>
      <c r="CKN29" s="9"/>
      <c r="CKO29" s="9"/>
      <c r="CKP29" s="9"/>
      <c r="CKQ29" s="9"/>
      <c r="CKR29" s="9"/>
      <c r="CKS29" s="9"/>
      <c r="CKT29" s="9"/>
      <c r="CKU29" s="9"/>
      <c r="CKV29" s="9"/>
      <c r="CKW29" s="9"/>
      <c r="CKX29" s="9"/>
      <c r="CKY29" s="9"/>
      <c r="CKZ29" s="9"/>
      <c r="CLA29" s="9"/>
      <c r="CLB29" s="9"/>
      <c r="CLC29" s="9"/>
      <c r="CLD29" s="9"/>
      <c r="CLE29" s="9"/>
      <c r="CLF29" s="9"/>
      <c r="CLG29" s="9"/>
      <c r="CLH29" s="9"/>
      <c r="CLI29" s="9"/>
      <c r="CLJ29" s="9"/>
      <c r="CLK29" s="9"/>
      <c r="CLL29" s="9"/>
      <c r="CLM29" s="9"/>
      <c r="CLN29" s="9"/>
      <c r="CLO29" s="9"/>
      <c r="CLP29" s="9"/>
      <c r="CLQ29" s="9"/>
      <c r="CLR29" s="9"/>
      <c r="CLS29" s="9"/>
      <c r="CLT29" s="9"/>
      <c r="CLU29" s="9"/>
      <c r="CLV29" s="9"/>
      <c r="CLW29" s="9"/>
      <c r="CLX29" s="9"/>
      <c r="CLY29" s="9"/>
      <c r="CLZ29" s="9"/>
      <c r="CMA29" s="9"/>
      <c r="CMB29" s="9"/>
      <c r="CMC29" s="9"/>
      <c r="CMD29" s="9"/>
      <c r="CME29" s="9"/>
      <c r="CMF29" s="9"/>
      <c r="CMG29" s="9"/>
      <c r="CMH29" s="9"/>
      <c r="CMI29" s="9"/>
      <c r="CMJ29" s="9"/>
      <c r="CMK29" s="9"/>
      <c r="CML29" s="9"/>
      <c r="CMM29" s="9"/>
      <c r="CMN29" s="9"/>
      <c r="CMO29" s="9"/>
      <c r="CMP29" s="9"/>
      <c r="CMQ29" s="9"/>
      <c r="CMR29" s="9"/>
      <c r="CMS29" s="9"/>
      <c r="CMT29" s="9"/>
      <c r="CMU29" s="9"/>
      <c r="CMV29" s="9"/>
      <c r="CMW29" s="9"/>
      <c r="CMX29" s="9"/>
      <c r="CMY29" s="9"/>
      <c r="CMZ29" s="9"/>
      <c r="CNA29" s="9"/>
      <c r="CNB29" s="9"/>
      <c r="CNC29" s="9"/>
      <c r="CND29" s="9"/>
      <c r="CNE29" s="9"/>
      <c r="CNF29" s="9"/>
      <c r="CNG29" s="9"/>
      <c r="CNH29" s="9"/>
      <c r="CNI29" s="9"/>
      <c r="CNJ29" s="9"/>
      <c r="CNK29" s="9"/>
      <c r="CNL29" s="9"/>
      <c r="CNM29" s="9"/>
      <c r="CNN29" s="9"/>
      <c r="CNO29" s="9"/>
      <c r="CNP29" s="9"/>
      <c r="CNQ29" s="9"/>
      <c r="CNR29" s="9"/>
      <c r="CNS29" s="9"/>
      <c r="CNT29" s="9"/>
      <c r="CNU29" s="9"/>
    </row>
    <row r="30" spans="1:2413" ht="30" x14ac:dyDescent="0.2">
      <c r="A30" s="99">
        <v>14</v>
      </c>
      <c r="B30" s="100" t="s">
        <v>24</v>
      </c>
      <c r="C30" s="101" t="s">
        <v>276</v>
      </c>
      <c r="D30" s="101" t="s">
        <v>276</v>
      </c>
      <c r="E30" s="101" t="s">
        <v>276</v>
      </c>
      <c r="F30" s="101" t="s">
        <v>276</v>
      </c>
      <c r="G30" s="102">
        <f t="shared" si="0"/>
        <v>0</v>
      </c>
      <c r="H30" s="103">
        <f>IF(G42=0,0,G30/G$42)</f>
        <v>0</v>
      </c>
      <c r="I30" s="11"/>
      <c r="J30" s="11"/>
      <c r="K30" s="76"/>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c r="VG30" s="9"/>
      <c r="VH30" s="9"/>
      <c r="VI30" s="9"/>
      <c r="VJ30" s="9"/>
      <c r="VK30" s="9"/>
      <c r="VL30" s="9"/>
      <c r="VM30" s="9"/>
      <c r="VN30" s="9"/>
      <c r="VO30" s="9"/>
      <c r="VP30" s="9"/>
      <c r="VQ30" s="9"/>
      <c r="VR30" s="9"/>
      <c r="VS30" s="9"/>
      <c r="VT30" s="9"/>
      <c r="VU30" s="9"/>
      <c r="VV30" s="9"/>
      <c r="VW30" s="9"/>
      <c r="VX30" s="9"/>
      <c r="VY30" s="9"/>
      <c r="VZ30" s="9"/>
      <c r="WA30" s="9"/>
      <c r="WB30" s="9"/>
      <c r="WC30" s="9"/>
      <c r="WD30" s="9"/>
      <c r="WE30" s="9"/>
      <c r="WF30" s="9"/>
      <c r="WG30" s="9"/>
      <c r="WH30" s="9"/>
      <c r="WI30" s="9"/>
      <c r="WJ30" s="9"/>
      <c r="WK30" s="9"/>
      <c r="WL30" s="9"/>
      <c r="WM30" s="9"/>
      <c r="WN30" s="9"/>
      <c r="WO30" s="9"/>
      <c r="WP30" s="9"/>
      <c r="WQ30" s="9"/>
      <c r="WR30" s="9"/>
      <c r="WS30" s="9"/>
      <c r="WT30" s="9"/>
      <c r="WU30" s="9"/>
      <c r="WV30" s="9"/>
      <c r="WW30" s="9"/>
      <c r="WX30" s="9"/>
      <c r="WY30" s="9"/>
      <c r="WZ30" s="9"/>
      <c r="XA30" s="9"/>
      <c r="XB30" s="9"/>
      <c r="XC30" s="9"/>
      <c r="XD30" s="9"/>
      <c r="XE30" s="9"/>
      <c r="XF30" s="9"/>
      <c r="XG30" s="9"/>
      <c r="XH30" s="9"/>
      <c r="XI30" s="9"/>
      <c r="XJ30" s="9"/>
      <c r="XK30" s="9"/>
      <c r="XL30" s="9"/>
      <c r="XM30" s="9"/>
      <c r="XN30" s="9"/>
      <c r="XO30" s="9"/>
      <c r="XP30" s="9"/>
      <c r="XQ30" s="9"/>
      <c r="XR30" s="9"/>
      <c r="XS30" s="9"/>
      <c r="XT30" s="9"/>
      <c r="XU30" s="9"/>
      <c r="XV30" s="9"/>
      <c r="XW30" s="9"/>
      <c r="XX30" s="9"/>
      <c r="XY30" s="9"/>
      <c r="XZ30" s="9"/>
      <c r="YA30" s="9"/>
      <c r="YB30" s="9"/>
      <c r="YC30" s="9"/>
      <c r="YD30" s="9"/>
      <c r="YE30" s="9"/>
      <c r="YF30" s="9"/>
      <c r="YG30" s="9"/>
      <c r="YH30" s="9"/>
      <c r="YI30" s="9"/>
      <c r="YJ30" s="9"/>
      <c r="YK30" s="9"/>
      <c r="YL30" s="9"/>
      <c r="YM30" s="9"/>
      <c r="YN30" s="9"/>
      <c r="YO30" s="9"/>
      <c r="YP30" s="9"/>
      <c r="YQ30" s="9"/>
      <c r="YR30" s="9"/>
      <c r="YS30" s="9"/>
      <c r="YT30" s="9"/>
      <c r="YU30" s="9"/>
      <c r="YV30" s="9"/>
      <c r="YW30" s="9"/>
      <c r="YX30" s="9"/>
      <c r="YY30" s="9"/>
      <c r="YZ30" s="9"/>
      <c r="ZA30" s="9"/>
      <c r="ZB30" s="9"/>
      <c r="ZC30" s="9"/>
      <c r="ZD30" s="9"/>
      <c r="ZE30" s="9"/>
      <c r="ZF30" s="9"/>
      <c r="ZG30" s="9"/>
      <c r="ZH30" s="9"/>
      <c r="ZI30" s="9"/>
      <c r="ZJ30" s="9"/>
      <c r="ZK30" s="9"/>
      <c r="ZL30" s="9"/>
      <c r="ZM30" s="9"/>
      <c r="ZN30" s="9"/>
      <c r="ZO30" s="9"/>
      <c r="ZP30" s="9"/>
      <c r="ZQ30" s="9"/>
      <c r="ZR30" s="9"/>
      <c r="ZS30" s="9"/>
      <c r="ZT30" s="9"/>
      <c r="ZU30" s="9"/>
      <c r="ZV30" s="9"/>
      <c r="ZW30" s="9"/>
      <c r="ZX30" s="9"/>
      <c r="ZY30" s="9"/>
      <c r="ZZ30" s="9"/>
      <c r="AAA30" s="9"/>
      <c r="AAB30" s="9"/>
      <c r="AAC30" s="9"/>
      <c r="AAD30" s="9"/>
      <c r="AAE30" s="9"/>
      <c r="AAF30" s="9"/>
      <c r="AAG30" s="9"/>
      <c r="AAH30" s="9"/>
      <c r="AAI30" s="9"/>
      <c r="AAJ30" s="9"/>
      <c r="AAK30" s="9"/>
      <c r="AAL30" s="9"/>
      <c r="AAM30" s="9"/>
      <c r="AAN30" s="9"/>
      <c r="AAO30" s="9"/>
      <c r="AAP30" s="9"/>
      <c r="AAQ30" s="9"/>
      <c r="AAR30" s="9"/>
      <c r="AAS30" s="9"/>
      <c r="AAT30" s="9"/>
      <c r="AAU30" s="9"/>
      <c r="AAV30" s="9"/>
      <c r="AAW30" s="9"/>
      <c r="AAX30" s="9"/>
      <c r="AAY30" s="9"/>
      <c r="AAZ30" s="9"/>
      <c r="ABA30" s="9"/>
      <c r="ABB30" s="9"/>
      <c r="ABC30" s="9"/>
      <c r="ABD30" s="9"/>
      <c r="ABE30" s="9"/>
      <c r="ABF30" s="9"/>
      <c r="ABG30" s="9"/>
      <c r="ABH30" s="9"/>
      <c r="ABI30" s="9"/>
      <c r="ABJ30" s="9"/>
      <c r="ABK30" s="9"/>
      <c r="ABL30" s="9"/>
      <c r="ABM30" s="9"/>
      <c r="ABN30" s="9"/>
      <c r="ABO30" s="9"/>
      <c r="ABP30" s="9"/>
      <c r="ABQ30" s="9"/>
      <c r="ABR30" s="9"/>
      <c r="ABS30" s="9"/>
      <c r="ABT30" s="9"/>
      <c r="ABU30" s="9"/>
      <c r="ABV30" s="9"/>
      <c r="ABW30" s="9"/>
      <c r="ABX30" s="9"/>
      <c r="ABY30" s="9"/>
      <c r="ABZ30" s="9"/>
      <c r="ACA30" s="9"/>
      <c r="ACB30" s="9"/>
      <c r="ACC30" s="9"/>
      <c r="ACD30" s="9"/>
      <c r="ACE30" s="9"/>
      <c r="ACF30" s="9"/>
      <c r="ACG30" s="9"/>
      <c r="ACH30" s="9"/>
      <c r="ACI30" s="9"/>
      <c r="ACJ30" s="9"/>
      <c r="ACK30" s="9"/>
      <c r="ACL30" s="9"/>
      <c r="ACM30" s="9"/>
      <c r="ACN30" s="9"/>
      <c r="ACO30" s="9"/>
      <c r="ACP30" s="9"/>
      <c r="ACQ30" s="9"/>
      <c r="ACR30" s="9"/>
      <c r="ACS30" s="9"/>
      <c r="ACT30" s="9"/>
      <c r="ACU30" s="9"/>
      <c r="ACV30" s="9"/>
      <c r="ACW30" s="9"/>
      <c r="ACX30" s="9"/>
      <c r="ACY30" s="9"/>
      <c r="ACZ30" s="9"/>
      <c r="ADA30" s="9"/>
      <c r="ADB30" s="9"/>
      <c r="ADC30" s="9"/>
      <c r="ADD30" s="9"/>
      <c r="ADE30" s="9"/>
      <c r="ADF30" s="9"/>
      <c r="ADG30" s="9"/>
      <c r="ADH30" s="9"/>
      <c r="ADI30" s="9"/>
      <c r="ADJ30" s="9"/>
      <c r="ADK30" s="9"/>
      <c r="ADL30" s="9"/>
      <c r="ADM30" s="9"/>
      <c r="ADN30" s="9"/>
      <c r="ADO30" s="9"/>
      <c r="ADP30" s="9"/>
      <c r="ADQ30" s="9"/>
      <c r="ADR30" s="9"/>
      <c r="ADS30" s="9"/>
      <c r="ADT30" s="9"/>
      <c r="ADU30" s="9"/>
      <c r="ADV30" s="9"/>
      <c r="ADW30" s="9"/>
      <c r="ADX30" s="9"/>
      <c r="ADY30" s="9"/>
      <c r="ADZ30" s="9"/>
      <c r="AEA30" s="9"/>
      <c r="AEB30" s="9"/>
      <c r="AEC30" s="9"/>
      <c r="AED30" s="9"/>
      <c r="AEE30" s="9"/>
      <c r="AEF30" s="9"/>
      <c r="AEG30" s="9"/>
      <c r="AEH30" s="9"/>
      <c r="AEI30" s="9"/>
      <c r="AEJ30" s="9"/>
      <c r="AEK30" s="9"/>
      <c r="AEL30" s="9"/>
      <c r="AEM30" s="9"/>
      <c r="AEN30" s="9"/>
      <c r="AEO30" s="9"/>
      <c r="AEP30" s="9"/>
      <c r="AEQ30" s="9"/>
      <c r="AER30" s="9"/>
      <c r="AES30" s="9"/>
      <c r="AET30" s="9"/>
      <c r="AEU30" s="9"/>
      <c r="AEV30" s="9"/>
      <c r="AEW30" s="9"/>
      <c r="AEX30" s="9"/>
      <c r="AEY30" s="9"/>
      <c r="AEZ30" s="9"/>
      <c r="AFA30" s="9"/>
      <c r="AFB30" s="9"/>
      <c r="AFC30" s="9"/>
      <c r="AFD30" s="9"/>
      <c r="AFE30" s="9"/>
      <c r="AFF30" s="9"/>
      <c r="AFG30" s="9"/>
      <c r="AFH30" s="9"/>
      <c r="AFI30" s="9"/>
      <c r="AFJ30" s="9"/>
      <c r="AFK30" s="9"/>
      <c r="AFL30" s="9"/>
      <c r="AFM30" s="9"/>
      <c r="AFN30" s="9"/>
      <c r="AFO30" s="9"/>
      <c r="AFP30" s="9"/>
      <c r="AFQ30" s="9"/>
      <c r="AFR30" s="9"/>
      <c r="AFS30" s="9"/>
      <c r="AFT30" s="9"/>
      <c r="AFU30" s="9"/>
      <c r="AFV30" s="9"/>
      <c r="AFW30" s="9"/>
      <c r="AFX30" s="9"/>
      <c r="AFY30" s="9"/>
      <c r="AFZ30" s="9"/>
      <c r="AGA30" s="9"/>
      <c r="AGB30" s="9"/>
      <c r="AGC30" s="9"/>
      <c r="AGD30" s="9"/>
      <c r="AGE30" s="9"/>
      <c r="AGF30" s="9"/>
      <c r="AGG30" s="9"/>
      <c r="AGH30" s="9"/>
      <c r="AGI30" s="9"/>
      <c r="AGJ30" s="9"/>
      <c r="AGK30" s="9"/>
      <c r="AGL30" s="9"/>
      <c r="AGM30" s="9"/>
      <c r="AGN30" s="9"/>
      <c r="AGO30" s="9"/>
      <c r="AGP30" s="9"/>
      <c r="AGQ30" s="9"/>
      <c r="AGR30" s="9"/>
      <c r="AGS30" s="9"/>
      <c r="AGT30" s="9"/>
      <c r="AGU30" s="9"/>
      <c r="AGV30" s="9"/>
      <c r="AGW30" s="9"/>
      <c r="AGX30" s="9"/>
      <c r="AGY30" s="9"/>
      <c r="AGZ30" s="9"/>
      <c r="AHA30" s="9"/>
      <c r="AHB30" s="9"/>
      <c r="AHC30" s="9"/>
      <c r="AHD30" s="9"/>
      <c r="AHE30" s="9"/>
      <c r="AHF30" s="9"/>
      <c r="AHG30" s="9"/>
      <c r="AHH30" s="9"/>
      <c r="AHI30" s="9"/>
      <c r="AHJ30" s="9"/>
      <c r="AHK30" s="9"/>
      <c r="AHL30" s="9"/>
      <c r="AHM30" s="9"/>
      <c r="AHN30" s="9"/>
      <c r="AHO30" s="9"/>
      <c r="AHP30" s="9"/>
      <c r="AHQ30" s="9"/>
      <c r="AHR30" s="9"/>
      <c r="AHS30" s="9"/>
      <c r="AHT30" s="9"/>
      <c r="AHU30" s="9"/>
      <c r="AHV30" s="9"/>
      <c r="AHW30" s="9"/>
      <c r="AHX30" s="9"/>
      <c r="AHY30" s="9"/>
      <c r="AHZ30" s="9"/>
      <c r="AIA30" s="9"/>
      <c r="AIB30" s="9"/>
      <c r="AIC30" s="9"/>
      <c r="AID30" s="9"/>
      <c r="AIE30" s="9"/>
      <c r="AIF30" s="9"/>
      <c r="AIG30" s="9"/>
      <c r="AIH30" s="9"/>
      <c r="AII30" s="9"/>
      <c r="AIJ30" s="9"/>
      <c r="AIK30" s="9"/>
      <c r="AIL30" s="9"/>
      <c r="AIM30" s="9"/>
      <c r="AIN30" s="9"/>
      <c r="AIO30" s="9"/>
      <c r="AIP30" s="9"/>
      <c r="AIQ30" s="9"/>
      <c r="AIR30" s="9"/>
      <c r="AIS30" s="9"/>
      <c r="AIT30" s="9"/>
      <c r="AIU30" s="9"/>
      <c r="AIV30" s="9"/>
      <c r="AIW30" s="9"/>
      <c r="AIX30" s="9"/>
      <c r="AIY30" s="9"/>
      <c r="AIZ30" s="9"/>
      <c r="AJA30" s="9"/>
      <c r="AJB30" s="9"/>
      <c r="AJC30" s="9"/>
      <c r="AJD30" s="9"/>
      <c r="AJE30" s="9"/>
      <c r="AJF30" s="9"/>
      <c r="AJG30" s="9"/>
      <c r="AJH30" s="9"/>
      <c r="AJI30" s="9"/>
      <c r="AJJ30" s="9"/>
      <c r="AJK30" s="9"/>
      <c r="AJL30" s="9"/>
      <c r="AJM30" s="9"/>
      <c r="AJN30" s="9"/>
      <c r="AJO30" s="9"/>
      <c r="AJP30" s="9"/>
      <c r="AJQ30" s="9"/>
      <c r="AJR30" s="9"/>
      <c r="AJS30" s="9"/>
      <c r="AJT30" s="9"/>
      <c r="AJU30" s="9"/>
      <c r="AJV30" s="9"/>
      <c r="AJW30" s="9"/>
      <c r="AJX30" s="9"/>
      <c r="AJY30" s="9"/>
      <c r="AJZ30" s="9"/>
      <c r="AKA30" s="9"/>
      <c r="AKB30" s="9"/>
      <c r="AKC30" s="9"/>
      <c r="AKD30" s="9"/>
      <c r="AKE30" s="9"/>
      <c r="AKF30" s="9"/>
      <c r="AKG30" s="9"/>
      <c r="AKH30" s="9"/>
      <c r="AKI30" s="9"/>
      <c r="AKJ30" s="9"/>
      <c r="AKK30" s="9"/>
      <c r="AKL30" s="9"/>
      <c r="AKM30" s="9"/>
      <c r="AKN30" s="9"/>
      <c r="AKO30" s="9"/>
      <c r="AKP30" s="9"/>
      <c r="AKQ30" s="9"/>
      <c r="AKR30" s="9"/>
      <c r="AKS30" s="9"/>
      <c r="AKT30" s="9"/>
      <c r="AKU30" s="9"/>
      <c r="AKV30" s="9"/>
      <c r="AKW30" s="9"/>
      <c r="AKX30" s="9"/>
      <c r="AKY30" s="9"/>
      <c r="AKZ30" s="9"/>
      <c r="ALA30" s="9"/>
      <c r="ALB30" s="9"/>
      <c r="ALC30" s="9"/>
      <c r="ALD30" s="9"/>
      <c r="ALE30" s="9"/>
      <c r="ALF30" s="9"/>
      <c r="ALG30" s="9"/>
      <c r="ALH30" s="9"/>
      <c r="ALI30" s="9"/>
      <c r="ALJ30" s="9"/>
      <c r="ALK30" s="9"/>
      <c r="ALL30" s="9"/>
      <c r="ALM30" s="9"/>
      <c r="ALN30" s="9"/>
      <c r="ALO30" s="9"/>
      <c r="ALP30" s="9"/>
      <c r="ALQ30" s="9"/>
      <c r="ALR30" s="9"/>
      <c r="ALS30" s="9"/>
      <c r="ALT30" s="9"/>
      <c r="ALU30" s="9"/>
      <c r="ALV30" s="9"/>
      <c r="ALW30" s="9"/>
      <c r="ALX30" s="9"/>
      <c r="ALY30" s="9"/>
      <c r="ALZ30" s="9"/>
      <c r="AMA30" s="9"/>
      <c r="AMB30" s="9"/>
      <c r="AMC30" s="9"/>
      <c r="AMD30" s="9"/>
      <c r="AME30" s="9"/>
      <c r="AMF30" s="9"/>
      <c r="AMG30" s="9"/>
      <c r="AMH30" s="9"/>
      <c r="AMI30" s="9"/>
      <c r="AMJ30" s="9"/>
      <c r="AMK30" s="9"/>
      <c r="AML30" s="9"/>
      <c r="AMM30" s="9"/>
      <c r="AMN30" s="9"/>
      <c r="AMO30" s="9"/>
      <c r="AMP30" s="9"/>
      <c r="AMQ30" s="9"/>
      <c r="AMR30" s="9"/>
      <c r="AMS30" s="9"/>
      <c r="AMT30" s="9"/>
      <c r="AMU30" s="9"/>
      <c r="AMV30" s="9"/>
      <c r="AMW30" s="9"/>
      <c r="AMX30" s="9"/>
      <c r="AMY30" s="9"/>
      <c r="AMZ30" s="9"/>
      <c r="ANA30" s="9"/>
      <c r="ANB30" s="9"/>
      <c r="ANC30" s="9"/>
      <c r="AND30" s="9"/>
      <c r="ANE30" s="9"/>
      <c r="ANF30" s="9"/>
      <c r="ANG30" s="9"/>
      <c r="ANH30" s="9"/>
      <c r="ANI30" s="9"/>
      <c r="ANJ30" s="9"/>
      <c r="ANK30" s="9"/>
      <c r="ANL30" s="9"/>
      <c r="ANM30" s="9"/>
      <c r="ANN30" s="9"/>
      <c r="ANO30" s="9"/>
      <c r="ANP30" s="9"/>
      <c r="ANQ30" s="9"/>
      <c r="ANR30" s="9"/>
      <c r="ANS30" s="9"/>
      <c r="ANT30" s="9"/>
      <c r="ANU30" s="9"/>
      <c r="ANV30" s="9"/>
      <c r="ANW30" s="9"/>
      <c r="ANX30" s="9"/>
      <c r="ANY30" s="9"/>
      <c r="ANZ30" s="9"/>
      <c r="AOA30" s="9"/>
      <c r="AOB30" s="9"/>
      <c r="AOC30" s="9"/>
      <c r="AOD30" s="9"/>
      <c r="AOE30" s="9"/>
      <c r="AOF30" s="9"/>
      <c r="AOG30" s="9"/>
      <c r="AOH30" s="9"/>
      <c r="AOI30" s="9"/>
      <c r="AOJ30" s="9"/>
      <c r="AOK30" s="9"/>
      <c r="AOL30" s="9"/>
      <c r="AOM30" s="9"/>
      <c r="AON30" s="9"/>
      <c r="AOO30" s="9"/>
      <c r="AOP30" s="9"/>
      <c r="AOQ30" s="9"/>
      <c r="AOR30" s="9"/>
      <c r="AOS30" s="9"/>
      <c r="AOT30" s="9"/>
      <c r="AOU30" s="9"/>
      <c r="AOV30" s="9"/>
      <c r="AOW30" s="9"/>
      <c r="AOX30" s="9"/>
      <c r="AOY30" s="9"/>
      <c r="AOZ30" s="9"/>
      <c r="APA30" s="9"/>
      <c r="APB30" s="9"/>
      <c r="APC30" s="9"/>
      <c r="APD30" s="9"/>
      <c r="APE30" s="9"/>
      <c r="APF30" s="9"/>
      <c r="APG30" s="9"/>
      <c r="APH30" s="9"/>
      <c r="API30" s="9"/>
      <c r="APJ30" s="9"/>
      <c r="APK30" s="9"/>
      <c r="APL30" s="9"/>
      <c r="APM30" s="9"/>
      <c r="APN30" s="9"/>
      <c r="APO30" s="9"/>
      <c r="APP30" s="9"/>
      <c r="APQ30" s="9"/>
      <c r="APR30" s="9"/>
      <c r="APS30" s="9"/>
      <c r="APT30" s="9"/>
      <c r="APU30" s="9"/>
      <c r="APV30" s="9"/>
      <c r="APW30" s="9"/>
      <c r="APX30" s="9"/>
      <c r="APY30" s="9"/>
      <c r="APZ30" s="9"/>
      <c r="AQA30" s="9"/>
      <c r="AQB30" s="9"/>
      <c r="AQC30" s="9"/>
      <c r="AQD30" s="9"/>
      <c r="AQE30" s="9"/>
      <c r="AQF30" s="9"/>
      <c r="AQG30" s="9"/>
      <c r="AQH30" s="9"/>
      <c r="AQI30" s="9"/>
      <c r="AQJ30" s="9"/>
      <c r="AQK30" s="9"/>
      <c r="AQL30" s="9"/>
      <c r="AQM30" s="9"/>
      <c r="AQN30" s="9"/>
      <c r="AQO30" s="9"/>
      <c r="AQP30" s="9"/>
      <c r="AQQ30" s="9"/>
      <c r="AQR30" s="9"/>
      <c r="AQS30" s="9"/>
      <c r="AQT30" s="9"/>
      <c r="AQU30" s="9"/>
      <c r="AQV30" s="9"/>
      <c r="AQW30" s="9"/>
      <c r="AQX30" s="9"/>
      <c r="AQY30" s="9"/>
      <c r="AQZ30" s="9"/>
      <c r="ARA30" s="9"/>
      <c r="ARB30" s="9"/>
      <c r="ARC30" s="9"/>
      <c r="ARD30" s="9"/>
      <c r="ARE30" s="9"/>
      <c r="ARF30" s="9"/>
      <c r="ARG30" s="9"/>
      <c r="ARH30" s="9"/>
      <c r="ARI30" s="9"/>
      <c r="ARJ30" s="9"/>
      <c r="ARK30" s="9"/>
      <c r="ARL30" s="9"/>
      <c r="ARM30" s="9"/>
      <c r="ARN30" s="9"/>
      <c r="ARO30" s="9"/>
      <c r="ARP30" s="9"/>
      <c r="ARQ30" s="9"/>
      <c r="ARR30" s="9"/>
      <c r="ARS30" s="9"/>
      <c r="ART30" s="9"/>
      <c r="ARU30" s="9"/>
      <c r="ARV30" s="9"/>
      <c r="ARW30" s="9"/>
      <c r="ARX30" s="9"/>
      <c r="ARY30" s="9"/>
      <c r="ARZ30" s="9"/>
      <c r="ASA30" s="9"/>
      <c r="ASB30" s="9"/>
      <c r="ASC30" s="9"/>
      <c r="ASD30" s="9"/>
      <c r="ASE30" s="9"/>
      <c r="ASF30" s="9"/>
      <c r="ASG30" s="9"/>
      <c r="ASH30" s="9"/>
      <c r="ASI30" s="9"/>
      <c r="ASJ30" s="9"/>
      <c r="ASK30" s="9"/>
      <c r="ASL30" s="9"/>
      <c r="ASM30" s="9"/>
      <c r="ASN30" s="9"/>
      <c r="ASO30" s="9"/>
      <c r="ASP30" s="9"/>
      <c r="ASQ30" s="9"/>
      <c r="ASR30" s="9"/>
      <c r="ASS30" s="9"/>
      <c r="AST30" s="9"/>
      <c r="ASU30" s="9"/>
      <c r="ASV30" s="9"/>
      <c r="ASW30" s="9"/>
      <c r="ASX30" s="9"/>
      <c r="ASY30" s="9"/>
      <c r="ASZ30" s="9"/>
      <c r="ATA30" s="9"/>
      <c r="ATB30" s="9"/>
      <c r="ATC30" s="9"/>
      <c r="ATD30" s="9"/>
      <c r="ATE30" s="9"/>
      <c r="ATF30" s="9"/>
      <c r="ATG30" s="9"/>
      <c r="ATH30" s="9"/>
      <c r="ATI30" s="9"/>
      <c r="ATJ30" s="9"/>
      <c r="ATK30" s="9"/>
      <c r="ATL30" s="9"/>
      <c r="ATM30" s="9"/>
      <c r="ATN30" s="9"/>
      <c r="ATO30" s="9"/>
      <c r="ATP30" s="9"/>
      <c r="ATQ30" s="9"/>
      <c r="ATR30" s="9"/>
      <c r="ATS30" s="9"/>
      <c r="ATT30" s="9"/>
      <c r="ATU30" s="9"/>
      <c r="ATV30" s="9"/>
      <c r="ATW30" s="9"/>
      <c r="ATX30" s="9"/>
      <c r="ATY30" s="9"/>
      <c r="ATZ30" s="9"/>
      <c r="AUA30" s="9"/>
      <c r="AUB30" s="9"/>
      <c r="AUC30" s="9"/>
      <c r="AUD30" s="9"/>
      <c r="AUE30" s="9"/>
      <c r="AUF30" s="9"/>
      <c r="AUG30" s="9"/>
      <c r="AUH30" s="9"/>
      <c r="AUI30" s="9"/>
      <c r="AUJ30" s="9"/>
      <c r="AUK30" s="9"/>
      <c r="AUL30" s="9"/>
      <c r="AUM30" s="9"/>
      <c r="AUN30" s="9"/>
      <c r="AUO30" s="9"/>
      <c r="AUP30" s="9"/>
      <c r="AUQ30" s="9"/>
      <c r="AUR30" s="9"/>
      <c r="AUS30" s="9"/>
      <c r="AUT30" s="9"/>
      <c r="AUU30" s="9"/>
      <c r="AUV30" s="9"/>
      <c r="AUW30" s="9"/>
      <c r="AUX30" s="9"/>
      <c r="AUY30" s="9"/>
      <c r="AUZ30" s="9"/>
      <c r="AVA30" s="9"/>
      <c r="AVB30" s="9"/>
      <c r="AVC30" s="9"/>
      <c r="AVD30" s="9"/>
      <c r="AVE30" s="9"/>
      <c r="AVF30" s="9"/>
      <c r="AVG30" s="9"/>
      <c r="AVH30" s="9"/>
      <c r="AVI30" s="9"/>
      <c r="AVJ30" s="9"/>
      <c r="AVK30" s="9"/>
      <c r="AVL30" s="9"/>
      <c r="AVM30" s="9"/>
      <c r="AVN30" s="9"/>
      <c r="AVO30" s="9"/>
      <c r="AVP30" s="9"/>
      <c r="AVQ30" s="9"/>
      <c r="AVR30" s="9"/>
      <c r="AVS30" s="9"/>
      <c r="AVT30" s="9"/>
      <c r="AVU30" s="9"/>
      <c r="AVV30" s="9"/>
      <c r="AVW30" s="9"/>
      <c r="AVX30" s="9"/>
      <c r="AVY30" s="9"/>
      <c r="AVZ30" s="9"/>
      <c r="AWA30" s="9"/>
      <c r="AWB30" s="9"/>
      <c r="AWC30" s="9"/>
      <c r="AWD30" s="9"/>
      <c r="AWE30" s="9"/>
      <c r="AWF30" s="9"/>
      <c r="AWG30" s="9"/>
      <c r="AWH30" s="9"/>
      <c r="AWI30" s="9"/>
      <c r="AWJ30" s="9"/>
      <c r="AWK30" s="9"/>
      <c r="AWL30" s="9"/>
      <c r="AWM30" s="9"/>
      <c r="AWN30" s="9"/>
      <c r="AWO30" s="9"/>
      <c r="AWP30" s="9"/>
      <c r="AWQ30" s="9"/>
      <c r="AWR30" s="9"/>
      <c r="AWS30" s="9"/>
      <c r="AWT30" s="9"/>
      <c r="AWU30" s="9"/>
      <c r="AWV30" s="9"/>
      <c r="AWW30" s="9"/>
      <c r="AWX30" s="9"/>
      <c r="AWY30" s="9"/>
      <c r="AWZ30" s="9"/>
      <c r="AXA30" s="9"/>
      <c r="AXB30" s="9"/>
      <c r="AXC30" s="9"/>
      <c r="AXD30" s="9"/>
      <c r="AXE30" s="9"/>
      <c r="AXF30" s="9"/>
      <c r="AXG30" s="9"/>
      <c r="AXH30" s="9"/>
      <c r="AXI30" s="9"/>
      <c r="AXJ30" s="9"/>
      <c r="AXK30" s="9"/>
      <c r="AXL30" s="9"/>
      <c r="AXM30" s="9"/>
      <c r="AXN30" s="9"/>
      <c r="AXO30" s="9"/>
      <c r="AXP30" s="9"/>
      <c r="AXQ30" s="9"/>
      <c r="AXR30" s="9"/>
      <c r="AXS30" s="9"/>
      <c r="AXT30" s="9"/>
      <c r="AXU30" s="9"/>
      <c r="AXV30" s="9"/>
      <c r="AXW30" s="9"/>
      <c r="AXX30" s="9"/>
      <c r="AXY30" s="9"/>
      <c r="AXZ30" s="9"/>
      <c r="AYA30" s="9"/>
      <c r="AYB30" s="9"/>
      <c r="AYC30" s="9"/>
      <c r="AYD30" s="9"/>
      <c r="AYE30" s="9"/>
      <c r="AYF30" s="9"/>
      <c r="AYG30" s="9"/>
      <c r="AYH30" s="9"/>
      <c r="AYI30" s="9"/>
      <c r="AYJ30" s="9"/>
      <c r="AYK30" s="9"/>
      <c r="AYL30" s="9"/>
      <c r="AYM30" s="9"/>
      <c r="AYN30" s="9"/>
      <c r="AYO30" s="9"/>
      <c r="AYP30" s="9"/>
      <c r="AYQ30" s="9"/>
      <c r="AYR30" s="9"/>
      <c r="AYS30" s="9"/>
      <c r="AYT30" s="9"/>
      <c r="AYU30" s="9"/>
      <c r="AYV30" s="9"/>
      <c r="AYW30" s="9"/>
      <c r="AYX30" s="9"/>
      <c r="AYY30" s="9"/>
      <c r="AYZ30" s="9"/>
      <c r="AZA30" s="9"/>
      <c r="AZB30" s="9"/>
      <c r="AZC30" s="9"/>
      <c r="AZD30" s="9"/>
      <c r="AZE30" s="9"/>
      <c r="AZF30" s="9"/>
      <c r="AZG30" s="9"/>
      <c r="AZH30" s="9"/>
      <c r="AZI30" s="9"/>
      <c r="AZJ30" s="9"/>
      <c r="AZK30" s="9"/>
      <c r="AZL30" s="9"/>
      <c r="AZM30" s="9"/>
      <c r="AZN30" s="9"/>
      <c r="AZO30" s="9"/>
      <c r="AZP30" s="9"/>
      <c r="AZQ30" s="9"/>
      <c r="AZR30" s="9"/>
      <c r="AZS30" s="9"/>
      <c r="AZT30" s="9"/>
      <c r="AZU30" s="9"/>
      <c r="AZV30" s="9"/>
      <c r="AZW30" s="9"/>
      <c r="AZX30" s="9"/>
      <c r="AZY30" s="9"/>
      <c r="AZZ30" s="9"/>
      <c r="BAA30" s="9"/>
      <c r="BAB30" s="9"/>
      <c r="BAC30" s="9"/>
      <c r="BAD30" s="9"/>
      <c r="BAE30" s="9"/>
      <c r="BAF30" s="9"/>
      <c r="BAG30" s="9"/>
      <c r="BAH30" s="9"/>
      <c r="BAI30" s="9"/>
      <c r="BAJ30" s="9"/>
      <c r="BAK30" s="9"/>
      <c r="BAL30" s="9"/>
      <c r="BAM30" s="9"/>
      <c r="BAN30" s="9"/>
      <c r="BAO30" s="9"/>
      <c r="BAP30" s="9"/>
      <c r="BAQ30" s="9"/>
      <c r="BAR30" s="9"/>
      <c r="BAS30" s="9"/>
      <c r="BAT30" s="9"/>
      <c r="BAU30" s="9"/>
      <c r="BAV30" s="9"/>
      <c r="BAW30" s="9"/>
      <c r="BAX30" s="9"/>
      <c r="BAY30" s="9"/>
      <c r="BAZ30" s="9"/>
      <c r="BBA30" s="9"/>
      <c r="BBB30" s="9"/>
      <c r="BBC30" s="9"/>
      <c r="BBD30" s="9"/>
      <c r="BBE30" s="9"/>
      <c r="BBF30" s="9"/>
      <c r="BBG30" s="9"/>
      <c r="BBH30" s="9"/>
      <c r="BBI30" s="9"/>
      <c r="BBJ30" s="9"/>
      <c r="BBK30" s="9"/>
      <c r="BBL30" s="9"/>
      <c r="BBM30" s="9"/>
      <c r="BBN30" s="9"/>
      <c r="BBO30" s="9"/>
      <c r="BBP30" s="9"/>
      <c r="BBQ30" s="9"/>
      <c r="BBR30" s="9"/>
      <c r="BBS30" s="9"/>
      <c r="BBT30" s="9"/>
      <c r="BBU30" s="9"/>
      <c r="BBV30" s="9"/>
      <c r="BBW30" s="9"/>
      <c r="BBX30" s="9"/>
      <c r="BBY30" s="9"/>
      <c r="BBZ30" s="9"/>
      <c r="BCA30" s="9"/>
      <c r="BCB30" s="9"/>
      <c r="BCC30" s="9"/>
      <c r="BCD30" s="9"/>
      <c r="BCE30" s="9"/>
      <c r="BCF30" s="9"/>
      <c r="BCG30" s="9"/>
      <c r="BCH30" s="9"/>
      <c r="BCI30" s="9"/>
      <c r="BCJ30" s="9"/>
      <c r="BCK30" s="9"/>
      <c r="BCL30" s="9"/>
      <c r="BCM30" s="9"/>
      <c r="BCN30" s="9"/>
      <c r="BCO30" s="9"/>
      <c r="BCP30" s="9"/>
      <c r="BCQ30" s="9"/>
      <c r="BCR30" s="9"/>
      <c r="BCS30" s="9"/>
      <c r="BCT30" s="9"/>
      <c r="BCU30" s="9"/>
      <c r="BCV30" s="9"/>
      <c r="BCW30" s="9"/>
      <c r="BCX30" s="9"/>
      <c r="BCY30" s="9"/>
      <c r="BCZ30" s="9"/>
      <c r="BDA30" s="9"/>
      <c r="BDB30" s="9"/>
      <c r="BDC30" s="9"/>
      <c r="BDD30" s="9"/>
      <c r="BDE30" s="9"/>
      <c r="BDF30" s="9"/>
      <c r="BDG30" s="9"/>
      <c r="BDH30" s="9"/>
      <c r="BDI30" s="9"/>
      <c r="BDJ30" s="9"/>
      <c r="BDK30" s="9"/>
      <c r="BDL30" s="9"/>
      <c r="BDM30" s="9"/>
      <c r="BDN30" s="9"/>
      <c r="BDO30" s="9"/>
      <c r="BDP30" s="9"/>
      <c r="BDQ30" s="9"/>
      <c r="BDR30" s="9"/>
      <c r="BDS30" s="9"/>
      <c r="BDT30" s="9"/>
      <c r="BDU30" s="9"/>
      <c r="BDV30" s="9"/>
      <c r="BDW30" s="9"/>
      <c r="BDX30" s="9"/>
      <c r="BDY30" s="9"/>
      <c r="BDZ30" s="9"/>
      <c r="BEA30" s="9"/>
      <c r="BEB30" s="9"/>
      <c r="BEC30" s="9"/>
      <c r="BED30" s="9"/>
      <c r="BEE30" s="9"/>
      <c r="BEF30" s="9"/>
      <c r="BEG30" s="9"/>
      <c r="BEH30" s="9"/>
      <c r="BEI30" s="9"/>
      <c r="BEJ30" s="9"/>
      <c r="BEK30" s="9"/>
      <c r="BEL30" s="9"/>
      <c r="BEM30" s="9"/>
      <c r="BEN30" s="9"/>
      <c r="BEO30" s="9"/>
      <c r="BEP30" s="9"/>
      <c r="BEQ30" s="9"/>
      <c r="BER30" s="9"/>
      <c r="BES30" s="9"/>
      <c r="BET30" s="9"/>
      <c r="BEU30" s="9"/>
      <c r="BEV30" s="9"/>
      <c r="BEW30" s="9"/>
      <c r="BEX30" s="9"/>
      <c r="BEY30" s="9"/>
      <c r="BEZ30" s="9"/>
      <c r="BFA30" s="9"/>
      <c r="BFB30" s="9"/>
      <c r="BFC30" s="9"/>
      <c r="BFD30" s="9"/>
      <c r="BFE30" s="9"/>
      <c r="BFF30" s="9"/>
      <c r="BFG30" s="9"/>
      <c r="BFH30" s="9"/>
      <c r="BFI30" s="9"/>
      <c r="BFJ30" s="9"/>
      <c r="BFK30" s="9"/>
      <c r="BFL30" s="9"/>
      <c r="BFM30" s="9"/>
      <c r="BFN30" s="9"/>
      <c r="BFO30" s="9"/>
      <c r="BFP30" s="9"/>
      <c r="BFQ30" s="9"/>
      <c r="BFR30" s="9"/>
      <c r="BFS30" s="9"/>
      <c r="BFT30" s="9"/>
      <c r="BFU30" s="9"/>
      <c r="BFV30" s="9"/>
      <c r="BFW30" s="9"/>
      <c r="BFX30" s="9"/>
      <c r="BFY30" s="9"/>
      <c r="BFZ30" s="9"/>
      <c r="BGA30" s="9"/>
      <c r="BGB30" s="9"/>
      <c r="BGC30" s="9"/>
      <c r="BGD30" s="9"/>
      <c r="BGE30" s="9"/>
      <c r="BGF30" s="9"/>
      <c r="BGG30" s="9"/>
      <c r="BGH30" s="9"/>
      <c r="BGI30" s="9"/>
      <c r="BGJ30" s="9"/>
      <c r="BGK30" s="9"/>
      <c r="BGL30" s="9"/>
      <c r="BGM30" s="9"/>
      <c r="BGN30" s="9"/>
      <c r="BGO30" s="9"/>
      <c r="BGP30" s="9"/>
      <c r="BGQ30" s="9"/>
      <c r="BGR30" s="9"/>
      <c r="BGS30" s="9"/>
      <c r="BGT30" s="9"/>
      <c r="BGU30" s="9"/>
      <c r="BGV30" s="9"/>
      <c r="BGW30" s="9"/>
      <c r="BGX30" s="9"/>
      <c r="BGY30" s="9"/>
      <c r="BGZ30" s="9"/>
      <c r="BHA30" s="9"/>
      <c r="BHB30" s="9"/>
      <c r="BHC30" s="9"/>
      <c r="BHD30" s="9"/>
      <c r="BHE30" s="9"/>
      <c r="BHF30" s="9"/>
      <c r="BHG30" s="9"/>
      <c r="BHH30" s="9"/>
      <c r="BHI30" s="9"/>
      <c r="BHJ30" s="9"/>
      <c r="BHK30" s="9"/>
      <c r="BHL30" s="9"/>
      <c r="BHM30" s="9"/>
      <c r="BHN30" s="9"/>
      <c r="BHO30" s="9"/>
      <c r="BHP30" s="9"/>
      <c r="BHQ30" s="9"/>
      <c r="BHR30" s="9"/>
      <c r="BHS30" s="9"/>
      <c r="BHT30" s="9"/>
      <c r="BHU30" s="9"/>
      <c r="BHV30" s="9"/>
      <c r="BHW30" s="9"/>
      <c r="BHX30" s="9"/>
      <c r="BHY30" s="9"/>
      <c r="BHZ30" s="9"/>
      <c r="BIA30" s="9"/>
      <c r="BIB30" s="9"/>
      <c r="BIC30" s="9"/>
      <c r="BID30" s="9"/>
      <c r="BIE30" s="9"/>
      <c r="BIF30" s="9"/>
      <c r="BIG30" s="9"/>
      <c r="BIH30" s="9"/>
      <c r="BII30" s="9"/>
      <c r="BIJ30" s="9"/>
      <c r="BIK30" s="9"/>
      <c r="BIL30" s="9"/>
      <c r="BIM30" s="9"/>
      <c r="BIN30" s="9"/>
      <c r="BIO30" s="9"/>
      <c r="BIP30" s="9"/>
      <c r="BIQ30" s="9"/>
      <c r="BIR30" s="9"/>
      <c r="BIS30" s="9"/>
      <c r="BIT30" s="9"/>
      <c r="BIU30" s="9"/>
      <c r="BIV30" s="9"/>
      <c r="BIW30" s="9"/>
      <c r="BIX30" s="9"/>
      <c r="BIY30" s="9"/>
      <c r="BIZ30" s="9"/>
      <c r="BJA30" s="9"/>
      <c r="BJB30" s="9"/>
      <c r="BJC30" s="9"/>
      <c r="BJD30" s="9"/>
      <c r="BJE30" s="9"/>
      <c r="BJF30" s="9"/>
      <c r="BJG30" s="9"/>
      <c r="BJH30" s="9"/>
      <c r="BJI30" s="9"/>
      <c r="BJJ30" s="9"/>
      <c r="BJK30" s="9"/>
      <c r="BJL30" s="9"/>
      <c r="BJM30" s="9"/>
      <c r="BJN30" s="9"/>
      <c r="BJO30" s="9"/>
      <c r="BJP30" s="9"/>
      <c r="BJQ30" s="9"/>
      <c r="BJR30" s="9"/>
      <c r="BJS30" s="9"/>
      <c r="BJT30" s="9"/>
      <c r="BJU30" s="9"/>
      <c r="BJV30" s="9"/>
      <c r="BJW30" s="9"/>
      <c r="BJX30" s="9"/>
      <c r="BJY30" s="9"/>
      <c r="BJZ30" s="9"/>
      <c r="BKA30" s="9"/>
      <c r="BKB30" s="9"/>
      <c r="BKC30" s="9"/>
      <c r="BKD30" s="9"/>
      <c r="BKE30" s="9"/>
      <c r="BKF30" s="9"/>
      <c r="BKG30" s="9"/>
      <c r="BKH30" s="9"/>
      <c r="BKI30" s="9"/>
      <c r="BKJ30" s="9"/>
      <c r="BKK30" s="9"/>
      <c r="BKL30" s="9"/>
      <c r="BKM30" s="9"/>
      <c r="BKN30" s="9"/>
      <c r="BKO30" s="9"/>
      <c r="BKP30" s="9"/>
      <c r="BKQ30" s="9"/>
      <c r="BKR30" s="9"/>
      <c r="BKS30" s="9"/>
      <c r="BKT30" s="9"/>
      <c r="BKU30" s="9"/>
      <c r="BKV30" s="9"/>
      <c r="BKW30" s="9"/>
      <c r="BKX30" s="9"/>
      <c r="BKY30" s="9"/>
      <c r="BKZ30" s="9"/>
      <c r="BLA30" s="9"/>
      <c r="BLB30" s="9"/>
      <c r="BLC30" s="9"/>
      <c r="BLD30" s="9"/>
      <c r="BLE30" s="9"/>
      <c r="BLF30" s="9"/>
      <c r="BLG30" s="9"/>
      <c r="BLH30" s="9"/>
      <c r="BLI30" s="9"/>
      <c r="BLJ30" s="9"/>
      <c r="BLK30" s="9"/>
      <c r="BLL30" s="9"/>
      <c r="BLM30" s="9"/>
      <c r="BLN30" s="9"/>
      <c r="BLO30" s="9"/>
      <c r="BLP30" s="9"/>
      <c r="BLQ30" s="9"/>
      <c r="BLR30" s="9"/>
      <c r="BLS30" s="9"/>
      <c r="BLT30" s="9"/>
      <c r="BLU30" s="9"/>
      <c r="BLV30" s="9"/>
      <c r="BLW30" s="9"/>
      <c r="BLX30" s="9"/>
      <c r="BLY30" s="9"/>
      <c r="BLZ30" s="9"/>
      <c r="BMA30" s="9"/>
      <c r="BMB30" s="9"/>
      <c r="BMC30" s="9"/>
      <c r="BMD30" s="9"/>
      <c r="BME30" s="9"/>
      <c r="BMF30" s="9"/>
      <c r="BMG30" s="9"/>
      <c r="BMH30" s="9"/>
      <c r="BMI30" s="9"/>
      <c r="BMJ30" s="9"/>
      <c r="BMK30" s="9"/>
      <c r="BML30" s="9"/>
      <c r="BMM30" s="9"/>
      <c r="BMN30" s="9"/>
      <c r="BMO30" s="9"/>
      <c r="BMP30" s="9"/>
      <c r="BMQ30" s="9"/>
      <c r="BMR30" s="9"/>
      <c r="BMS30" s="9"/>
      <c r="BMT30" s="9"/>
      <c r="BMU30" s="9"/>
      <c r="BMV30" s="9"/>
      <c r="BMW30" s="9"/>
      <c r="BMX30" s="9"/>
      <c r="BMY30" s="9"/>
      <c r="BMZ30" s="9"/>
      <c r="BNA30" s="9"/>
      <c r="BNB30" s="9"/>
      <c r="BNC30" s="9"/>
      <c r="BND30" s="9"/>
      <c r="BNE30" s="9"/>
      <c r="BNF30" s="9"/>
      <c r="BNG30" s="9"/>
      <c r="BNH30" s="9"/>
      <c r="BNI30" s="9"/>
      <c r="BNJ30" s="9"/>
      <c r="BNK30" s="9"/>
      <c r="BNL30" s="9"/>
      <c r="BNM30" s="9"/>
      <c r="BNN30" s="9"/>
      <c r="BNO30" s="9"/>
      <c r="BNP30" s="9"/>
      <c r="BNQ30" s="9"/>
      <c r="BNR30" s="9"/>
      <c r="BNS30" s="9"/>
      <c r="BNT30" s="9"/>
      <c r="BNU30" s="9"/>
      <c r="BNV30" s="9"/>
      <c r="BNW30" s="9"/>
      <c r="BNX30" s="9"/>
      <c r="BNY30" s="9"/>
      <c r="BNZ30" s="9"/>
      <c r="BOA30" s="9"/>
      <c r="BOB30" s="9"/>
      <c r="BOC30" s="9"/>
      <c r="BOD30" s="9"/>
      <c r="BOE30" s="9"/>
      <c r="BOF30" s="9"/>
      <c r="BOG30" s="9"/>
      <c r="BOH30" s="9"/>
      <c r="BOI30" s="9"/>
      <c r="BOJ30" s="9"/>
      <c r="BOK30" s="9"/>
      <c r="BOL30" s="9"/>
      <c r="BOM30" s="9"/>
      <c r="BON30" s="9"/>
      <c r="BOO30" s="9"/>
      <c r="BOP30" s="9"/>
      <c r="BOQ30" s="9"/>
      <c r="BOR30" s="9"/>
      <c r="BOS30" s="9"/>
      <c r="BOT30" s="9"/>
      <c r="BOU30" s="9"/>
      <c r="BOV30" s="9"/>
      <c r="BOW30" s="9"/>
      <c r="BOX30" s="9"/>
      <c r="BOY30" s="9"/>
      <c r="BOZ30" s="9"/>
      <c r="BPA30" s="9"/>
      <c r="BPB30" s="9"/>
      <c r="BPC30" s="9"/>
      <c r="BPD30" s="9"/>
      <c r="BPE30" s="9"/>
      <c r="BPF30" s="9"/>
      <c r="BPG30" s="9"/>
      <c r="BPH30" s="9"/>
      <c r="BPI30" s="9"/>
      <c r="BPJ30" s="9"/>
      <c r="BPK30" s="9"/>
      <c r="BPL30" s="9"/>
      <c r="BPM30" s="9"/>
      <c r="BPN30" s="9"/>
      <c r="BPO30" s="9"/>
      <c r="BPP30" s="9"/>
      <c r="BPQ30" s="9"/>
      <c r="BPR30" s="9"/>
      <c r="BPS30" s="9"/>
      <c r="BPT30" s="9"/>
      <c r="BPU30" s="9"/>
      <c r="BPV30" s="9"/>
      <c r="BPW30" s="9"/>
      <c r="BPX30" s="9"/>
      <c r="BPY30" s="9"/>
      <c r="BPZ30" s="9"/>
      <c r="BQA30" s="9"/>
      <c r="BQB30" s="9"/>
      <c r="BQC30" s="9"/>
      <c r="BQD30" s="9"/>
      <c r="BQE30" s="9"/>
      <c r="BQF30" s="9"/>
      <c r="BQG30" s="9"/>
      <c r="BQH30" s="9"/>
      <c r="BQI30" s="9"/>
      <c r="BQJ30" s="9"/>
      <c r="BQK30" s="9"/>
      <c r="BQL30" s="9"/>
      <c r="BQM30" s="9"/>
      <c r="BQN30" s="9"/>
      <c r="BQO30" s="9"/>
      <c r="BQP30" s="9"/>
      <c r="BQQ30" s="9"/>
      <c r="BQR30" s="9"/>
      <c r="BQS30" s="9"/>
      <c r="BQT30" s="9"/>
      <c r="BQU30" s="9"/>
      <c r="BQV30" s="9"/>
      <c r="BQW30" s="9"/>
      <c r="BQX30" s="9"/>
      <c r="BQY30" s="9"/>
      <c r="BQZ30" s="9"/>
      <c r="BRA30" s="9"/>
      <c r="BRB30" s="9"/>
      <c r="BRC30" s="9"/>
      <c r="BRD30" s="9"/>
      <c r="BRE30" s="9"/>
      <c r="BRF30" s="9"/>
      <c r="BRG30" s="9"/>
      <c r="BRH30" s="9"/>
      <c r="BRI30" s="9"/>
      <c r="BRJ30" s="9"/>
      <c r="BRK30" s="9"/>
      <c r="BRL30" s="9"/>
      <c r="BRM30" s="9"/>
      <c r="BRN30" s="9"/>
      <c r="BRO30" s="9"/>
      <c r="BRP30" s="9"/>
      <c r="BRQ30" s="9"/>
      <c r="BRR30" s="9"/>
      <c r="BRS30" s="9"/>
      <c r="BRT30" s="9"/>
      <c r="BRU30" s="9"/>
      <c r="BRV30" s="9"/>
      <c r="BRW30" s="9"/>
      <c r="BRX30" s="9"/>
      <c r="BRY30" s="9"/>
      <c r="BRZ30" s="9"/>
      <c r="BSA30" s="9"/>
      <c r="BSB30" s="9"/>
      <c r="BSC30" s="9"/>
      <c r="BSD30" s="9"/>
      <c r="BSE30" s="9"/>
      <c r="BSF30" s="9"/>
      <c r="BSG30" s="9"/>
      <c r="BSH30" s="9"/>
      <c r="BSI30" s="9"/>
      <c r="BSJ30" s="9"/>
      <c r="BSK30" s="9"/>
      <c r="BSL30" s="9"/>
      <c r="BSM30" s="9"/>
      <c r="BSN30" s="9"/>
      <c r="BSO30" s="9"/>
      <c r="BSP30" s="9"/>
      <c r="BSQ30" s="9"/>
      <c r="BSR30" s="9"/>
      <c r="BSS30" s="9"/>
      <c r="BST30" s="9"/>
      <c r="BSU30" s="9"/>
      <c r="BSV30" s="9"/>
      <c r="BSW30" s="9"/>
      <c r="BSX30" s="9"/>
      <c r="BSY30" s="9"/>
      <c r="BSZ30" s="9"/>
      <c r="BTA30" s="9"/>
      <c r="BTB30" s="9"/>
      <c r="BTC30" s="9"/>
      <c r="BTD30" s="9"/>
      <c r="BTE30" s="9"/>
      <c r="BTF30" s="9"/>
      <c r="BTG30" s="9"/>
      <c r="BTH30" s="9"/>
      <c r="BTI30" s="9"/>
      <c r="BTJ30" s="9"/>
      <c r="BTK30" s="9"/>
      <c r="BTL30" s="9"/>
      <c r="BTM30" s="9"/>
      <c r="BTN30" s="9"/>
      <c r="BTO30" s="9"/>
      <c r="BTP30" s="9"/>
      <c r="BTQ30" s="9"/>
      <c r="BTR30" s="9"/>
      <c r="BTS30" s="9"/>
      <c r="BTT30" s="9"/>
      <c r="BTU30" s="9"/>
      <c r="BTV30" s="9"/>
      <c r="BTW30" s="9"/>
      <c r="BTX30" s="9"/>
      <c r="BTY30" s="9"/>
      <c r="BTZ30" s="9"/>
      <c r="BUA30" s="9"/>
      <c r="BUB30" s="9"/>
      <c r="BUC30" s="9"/>
      <c r="BUD30" s="9"/>
      <c r="BUE30" s="9"/>
      <c r="BUF30" s="9"/>
      <c r="BUG30" s="9"/>
      <c r="BUH30" s="9"/>
      <c r="BUI30" s="9"/>
      <c r="BUJ30" s="9"/>
      <c r="BUK30" s="9"/>
      <c r="BUL30" s="9"/>
      <c r="BUM30" s="9"/>
      <c r="BUN30" s="9"/>
      <c r="BUO30" s="9"/>
      <c r="BUP30" s="9"/>
      <c r="BUQ30" s="9"/>
      <c r="BUR30" s="9"/>
      <c r="BUS30" s="9"/>
      <c r="BUT30" s="9"/>
      <c r="BUU30" s="9"/>
      <c r="BUV30" s="9"/>
      <c r="BUW30" s="9"/>
      <c r="BUX30" s="9"/>
      <c r="BUY30" s="9"/>
      <c r="BUZ30" s="9"/>
      <c r="BVA30" s="9"/>
      <c r="BVB30" s="9"/>
      <c r="BVC30" s="9"/>
      <c r="BVD30" s="9"/>
      <c r="BVE30" s="9"/>
      <c r="BVF30" s="9"/>
      <c r="BVG30" s="9"/>
      <c r="BVH30" s="9"/>
      <c r="BVI30" s="9"/>
      <c r="BVJ30" s="9"/>
      <c r="BVK30" s="9"/>
      <c r="BVL30" s="9"/>
      <c r="BVM30" s="9"/>
      <c r="BVN30" s="9"/>
      <c r="BVO30" s="9"/>
      <c r="BVP30" s="9"/>
      <c r="BVQ30" s="9"/>
      <c r="BVR30" s="9"/>
      <c r="BVS30" s="9"/>
      <c r="BVT30" s="9"/>
      <c r="BVU30" s="9"/>
      <c r="BVV30" s="9"/>
      <c r="BVW30" s="9"/>
      <c r="BVX30" s="9"/>
      <c r="BVY30" s="9"/>
      <c r="BVZ30" s="9"/>
      <c r="BWA30" s="9"/>
      <c r="BWB30" s="9"/>
      <c r="BWC30" s="9"/>
      <c r="BWD30" s="9"/>
      <c r="BWE30" s="9"/>
      <c r="BWF30" s="9"/>
      <c r="BWG30" s="9"/>
      <c r="BWH30" s="9"/>
      <c r="BWI30" s="9"/>
      <c r="BWJ30" s="9"/>
      <c r="BWK30" s="9"/>
      <c r="BWL30" s="9"/>
      <c r="BWM30" s="9"/>
      <c r="BWN30" s="9"/>
      <c r="BWO30" s="9"/>
      <c r="BWP30" s="9"/>
      <c r="BWQ30" s="9"/>
      <c r="BWR30" s="9"/>
      <c r="BWS30" s="9"/>
      <c r="BWT30" s="9"/>
      <c r="BWU30" s="9"/>
      <c r="BWV30" s="9"/>
      <c r="BWW30" s="9"/>
      <c r="BWX30" s="9"/>
      <c r="BWY30" s="9"/>
      <c r="BWZ30" s="9"/>
      <c r="BXA30" s="9"/>
      <c r="BXB30" s="9"/>
      <c r="BXC30" s="9"/>
      <c r="BXD30" s="9"/>
      <c r="BXE30" s="9"/>
      <c r="BXF30" s="9"/>
      <c r="BXG30" s="9"/>
      <c r="BXH30" s="9"/>
      <c r="BXI30" s="9"/>
      <c r="BXJ30" s="9"/>
      <c r="BXK30" s="9"/>
      <c r="BXL30" s="9"/>
      <c r="BXM30" s="9"/>
      <c r="BXN30" s="9"/>
      <c r="BXO30" s="9"/>
      <c r="BXP30" s="9"/>
      <c r="BXQ30" s="9"/>
      <c r="BXR30" s="9"/>
      <c r="BXS30" s="9"/>
      <c r="BXT30" s="9"/>
      <c r="BXU30" s="9"/>
      <c r="BXV30" s="9"/>
      <c r="BXW30" s="9"/>
      <c r="BXX30" s="9"/>
      <c r="BXY30" s="9"/>
      <c r="BXZ30" s="9"/>
      <c r="BYA30" s="9"/>
      <c r="BYB30" s="9"/>
      <c r="BYC30" s="9"/>
      <c r="BYD30" s="9"/>
      <c r="BYE30" s="9"/>
      <c r="BYF30" s="9"/>
      <c r="BYG30" s="9"/>
      <c r="BYH30" s="9"/>
      <c r="BYI30" s="9"/>
      <c r="BYJ30" s="9"/>
      <c r="BYK30" s="9"/>
      <c r="BYL30" s="9"/>
      <c r="BYM30" s="9"/>
      <c r="BYN30" s="9"/>
      <c r="BYO30" s="9"/>
      <c r="BYP30" s="9"/>
      <c r="BYQ30" s="9"/>
      <c r="BYR30" s="9"/>
      <c r="BYS30" s="9"/>
      <c r="BYT30" s="9"/>
      <c r="BYU30" s="9"/>
      <c r="BYV30" s="9"/>
      <c r="BYW30" s="9"/>
      <c r="BYX30" s="9"/>
      <c r="BYY30" s="9"/>
      <c r="BYZ30" s="9"/>
      <c r="BZA30" s="9"/>
      <c r="BZB30" s="9"/>
      <c r="BZC30" s="9"/>
      <c r="BZD30" s="9"/>
      <c r="BZE30" s="9"/>
      <c r="BZF30" s="9"/>
      <c r="BZG30" s="9"/>
      <c r="BZH30" s="9"/>
      <c r="BZI30" s="9"/>
      <c r="BZJ30" s="9"/>
      <c r="BZK30" s="9"/>
      <c r="BZL30" s="9"/>
      <c r="BZM30" s="9"/>
      <c r="BZN30" s="9"/>
      <c r="BZO30" s="9"/>
      <c r="BZP30" s="9"/>
      <c r="BZQ30" s="9"/>
      <c r="BZR30" s="9"/>
      <c r="BZS30" s="9"/>
      <c r="BZT30" s="9"/>
      <c r="BZU30" s="9"/>
      <c r="BZV30" s="9"/>
      <c r="BZW30" s="9"/>
      <c r="BZX30" s="9"/>
      <c r="BZY30" s="9"/>
      <c r="BZZ30" s="9"/>
      <c r="CAA30" s="9"/>
      <c r="CAB30" s="9"/>
      <c r="CAC30" s="9"/>
      <c r="CAD30" s="9"/>
      <c r="CAE30" s="9"/>
      <c r="CAF30" s="9"/>
      <c r="CAG30" s="9"/>
      <c r="CAH30" s="9"/>
      <c r="CAI30" s="9"/>
      <c r="CAJ30" s="9"/>
      <c r="CAK30" s="9"/>
      <c r="CAL30" s="9"/>
      <c r="CAM30" s="9"/>
      <c r="CAN30" s="9"/>
      <c r="CAO30" s="9"/>
      <c r="CAP30" s="9"/>
      <c r="CAQ30" s="9"/>
      <c r="CAR30" s="9"/>
      <c r="CAS30" s="9"/>
      <c r="CAT30" s="9"/>
      <c r="CAU30" s="9"/>
      <c r="CAV30" s="9"/>
      <c r="CAW30" s="9"/>
      <c r="CAX30" s="9"/>
      <c r="CAY30" s="9"/>
      <c r="CAZ30" s="9"/>
      <c r="CBA30" s="9"/>
      <c r="CBB30" s="9"/>
      <c r="CBC30" s="9"/>
      <c r="CBD30" s="9"/>
      <c r="CBE30" s="9"/>
      <c r="CBF30" s="9"/>
      <c r="CBG30" s="9"/>
      <c r="CBH30" s="9"/>
      <c r="CBI30" s="9"/>
      <c r="CBJ30" s="9"/>
      <c r="CBK30" s="9"/>
      <c r="CBL30" s="9"/>
      <c r="CBM30" s="9"/>
      <c r="CBN30" s="9"/>
      <c r="CBO30" s="9"/>
      <c r="CBP30" s="9"/>
      <c r="CBQ30" s="9"/>
      <c r="CBR30" s="9"/>
      <c r="CBS30" s="9"/>
      <c r="CBT30" s="9"/>
      <c r="CBU30" s="9"/>
      <c r="CBV30" s="9"/>
      <c r="CBW30" s="9"/>
      <c r="CBX30" s="9"/>
      <c r="CBY30" s="9"/>
      <c r="CBZ30" s="9"/>
      <c r="CCA30" s="9"/>
      <c r="CCB30" s="9"/>
      <c r="CCC30" s="9"/>
      <c r="CCD30" s="9"/>
      <c r="CCE30" s="9"/>
      <c r="CCF30" s="9"/>
      <c r="CCG30" s="9"/>
      <c r="CCH30" s="9"/>
      <c r="CCI30" s="9"/>
      <c r="CCJ30" s="9"/>
      <c r="CCK30" s="9"/>
      <c r="CCL30" s="9"/>
      <c r="CCM30" s="9"/>
      <c r="CCN30" s="9"/>
      <c r="CCO30" s="9"/>
      <c r="CCP30" s="9"/>
      <c r="CCQ30" s="9"/>
      <c r="CCR30" s="9"/>
      <c r="CCS30" s="9"/>
      <c r="CCT30" s="9"/>
      <c r="CCU30" s="9"/>
      <c r="CCV30" s="9"/>
      <c r="CCW30" s="9"/>
      <c r="CCX30" s="9"/>
      <c r="CCY30" s="9"/>
      <c r="CCZ30" s="9"/>
      <c r="CDA30" s="9"/>
      <c r="CDB30" s="9"/>
      <c r="CDC30" s="9"/>
      <c r="CDD30" s="9"/>
      <c r="CDE30" s="9"/>
      <c r="CDF30" s="9"/>
      <c r="CDG30" s="9"/>
      <c r="CDH30" s="9"/>
      <c r="CDI30" s="9"/>
      <c r="CDJ30" s="9"/>
      <c r="CDK30" s="9"/>
      <c r="CDL30" s="9"/>
      <c r="CDM30" s="9"/>
      <c r="CDN30" s="9"/>
      <c r="CDO30" s="9"/>
      <c r="CDP30" s="9"/>
      <c r="CDQ30" s="9"/>
      <c r="CDR30" s="9"/>
      <c r="CDS30" s="9"/>
      <c r="CDT30" s="9"/>
      <c r="CDU30" s="9"/>
      <c r="CDV30" s="9"/>
      <c r="CDW30" s="9"/>
      <c r="CDX30" s="9"/>
      <c r="CDY30" s="9"/>
      <c r="CDZ30" s="9"/>
      <c r="CEA30" s="9"/>
      <c r="CEB30" s="9"/>
      <c r="CEC30" s="9"/>
      <c r="CED30" s="9"/>
      <c r="CEE30" s="9"/>
      <c r="CEF30" s="9"/>
      <c r="CEG30" s="9"/>
      <c r="CEH30" s="9"/>
      <c r="CEI30" s="9"/>
      <c r="CEJ30" s="9"/>
      <c r="CEK30" s="9"/>
      <c r="CEL30" s="9"/>
      <c r="CEM30" s="9"/>
      <c r="CEN30" s="9"/>
      <c r="CEO30" s="9"/>
      <c r="CEP30" s="9"/>
      <c r="CEQ30" s="9"/>
      <c r="CER30" s="9"/>
      <c r="CES30" s="9"/>
      <c r="CET30" s="9"/>
      <c r="CEU30" s="9"/>
      <c r="CEV30" s="9"/>
      <c r="CEW30" s="9"/>
      <c r="CEX30" s="9"/>
      <c r="CEY30" s="9"/>
      <c r="CEZ30" s="9"/>
      <c r="CFA30" s="9"/>
      <c r="CFB30" s="9"/>
      <c r="CFC30" s="9"/>
      <c r="CFD30" s="9"/>
      <c r="CFE30" s="9"/>
      <c r="CFF30" s="9"/>
      <c r="CFG30" s="9"/>
      <c r="CFH30" s="9"/>
      <c r="CFI30" s="9"/>
      <c r="CFJ30" s="9"/>
      <c r="CFK30" s="9"/>
      <c r="CFL30" s="9"/>
      <c r="CFM30" s="9"/>
      <c r="CFN30" s="9"/>
      <c r="CFO30" s="9"/>
      <c r="CFP30" s="9"/>
      <c r="CFQ30" s="9"/>
      <c r="CFR30" s="9"/>
      <c r="CFS30" s="9"/>
      <c r="CFT30" s="9"/>
      <c r="CFU30" s="9"/>
      <c r="CFV30" s="9"/>
      <c r="CFW30" s="9"/>
      <c r="CFX30" s="9"/>
      <c r="CFY30" s="9"/>
      <c r="CFZ30" s="9"/>
      <c r="CGA30" s="9"/>
      <c r="CGB30" s="9"/>
      <c r="CGC30" s="9"/>
      <c r="CGD30" s="9"/>
      <c r="CGE30" s="9"/>
      <c r="CGF30" s="9"/>
      <c r="CGG30" s="9"/>
      <c r="CGH30" s="9"/>
      <c r="CGI30" s="9"/>
      <c r="CGJ30" s="9"/>
      <c r="CGK30" s="9"/>
      <c r="CGL30" s="9"/>
      <c r="CGM30" s="9"/>
      <c r="CGN30" s="9"/>
      <c r="CGO30" s="9"/>
      <c r="CGP30" s="9"/>
      <c r="CGQ30" s="9"/>
      <c r="CGR30" s="9"/>
      <c r="CGS30" s="9"/>
      <c r="CGT30" s="9"/>
      <c r="CGU30" s="9"/>
      <c r="CGV30" s="9"/>
      <c r="CGW30" s="9"/>
      <c r="CGX30" s="9"/>
      <c r="CGY30" s="9"/>
      <c r="CGZ30" s="9"/>
      <c r="CHA30" s="9"/>
      <c r="CHB30" s="9"/>
      <c r="CHC30" s="9"/>
      <c r="CHD30" s="9"/>
      <c r="CHE30" s="9"/>
      <c r="CHF30" s="9"/>
      <c r="CHG30" s="9"/>
      <c r="CHH30" s="9"/>
      <c r="CHI30" s="9"/>
      <c r="CHJ30" s="9"/>
      <c r="CHK30" s="9"/>
      <c r="CHL30" s="9"/>
      <c r="CHM30" s="9"/>
      <c r="CHN30" s="9"/>
      <c r="CHO30" s="9"/>
      <c r="CHP30" s="9"/>
      <c r="CHQ30" s="9"/>
      <c r="CHR30" s="9"/>
      <c r="CHS30" s="9"/>
      <c r="CHT30" s="9"/>
      <c r="CHU30" s="9"/>
      <c r="CHV30" s="9"/>
      <c r="CHW30" s="9"/>
      <c r="CHX30" s="9"/>
      <c r="CHY30" s="9"/>
      <c r="CHZ30" s="9"/>
      <c r="CIA30" s="9"/>
      <c r="CIB30" s="9"/>
      <c r="CIC30" s="9"/>
      <c r="CID30" s="9"/>
      <c r="CIE30" s="9"/>
      <c r="CIF30" s="9"/>
      <c r="CIG30" s="9"/>
      <c r="CIH30" s="9"/>
      <c r="CII30" s="9"/>
      <c r="CIJ30" s="9"/>
      <c r="CIK30" s="9"/>
      <c r="CIL30" s="9"/>
      <c r="CIM30" s="9"/>
      <c r="CIN30" s="9"/>
      <c r="CIO30" s="9"/>
      <c r="CIP30" s="9"/>
      <c r="CIQ30" s="9"/>
      <c r="CIR30" s="9"/>
      <c r="CIS30" s="9"/>
      <c r="CIT30" s="9"/>
      <c r="CIU30" s="9"/>
      <c r="CIV30" s="9"/>
      <c r="CIW30" s="9"/>
      <c r="CIX30" s="9"/>
      <c r="CIY30" s="9"/>
      <c r="CIZ30" s="9"/>
      <c r="CJA30" s="9"/>
      <c r="CJB30" s="9"/>
      <c r="CJC30" s="9"/>
      <c r="CJD30" s="9"/>
      <c r="CJE30" s="9"/>
      <c r="CJF30" s="9"/>
      <c r="CJG30" s="9"/>
      <c r="CJH30" s="9"/>
      <c r="CJI30" s="9"/>
      <c r="CJJ30" s="9"/>
      <c r="CJK30" s="9"/>
      <c r="CJL30" s="9"/>
      <c r="CJM30" s="9"/>
      <c r="CJN30" s="9"/>
      <c r="CJO30" s="9"/>
      <c r="CJP30" s="9"/>
      <c r="CJQ30" s="9"/>
      <c r="CJR30" s="9"/>
      <c r="CJS30" s="9"/>
      <c r="CJT30" s="9"/>
      <c r="CJU30" s="9"/>
      <c r="CJV30" s="9"/>
      <c r="CJW30" s="9"/>
      <c r="CJX30" s="9"/>
      <c r="CJY30" s="9"/>
      <c r="CJZ30" s="9"/>
      <c r="CKA30" s="9"/>
      <c r="CKB30" s="9"/>
      <c r="CKC30" s="9"/>
      <c r="CKD30" s="9"/>
      <c r="CKE30" s="9"/>
      <c r="CKF30" s="9"/>
      <c r="CKG30" s="9"/>
      <c r="CKH30" s="9"/>
      <c r="CKI30" s="9"/>
      <c r="CKJ30" s="9"/>
      <c r="CKK30" s="9"/>
      <c r="CKL30" s="9"/>
      <c r="CKM30" s="9"/>
      <c r="CKN30" s="9"/>
      <c r="CKO30" s="9"/>
      <c r="CKP30" s="9"/>
      <c r="CKQ30" s="9"/>
      <c r="CKR30" s="9"/>
      <c r="CKS30" s="9"/>
      <c r="CKT30" s="9"/>
      <c r="CKU30" s="9"/>
      <c r="CKV30" s="9"/>
      <c r="CKW30" s="9"/>
      <c r="CKX30" s="9"/>
      <c r="CKY30" s="9"/>
      <c r="CKZ30" s="9"/>
      <c r="CLA30" s="9"/>
      <c r="CLB30" s="9"/>
      <c r="CLC30" s="9"/>
      <c r="CLD30" s="9"/>
      <c r="CLE30" s="9"/>
      <c r="CLF30" s="9"/>
      <c r="CLG30" s="9"/>
      <c r="CLH30" s="9"/>
      <c r="CLI30" s="9"/>
      <c r="CLJ30" s="9"/>
      <c r="CLK30" s="9"/>
      <c r="CLL30" s="9"/>
      <c r="CLM30" s="9"/>
      <c r="CLN30" s="9"/>
      <c r="CLO30" s="9"/>
      <c r="CLP30" s="9"/>
      <c r="CLQ30" s="9"/>
      <c r="CLR30" s="9"/>
      <c r="CLS30" s="9"/>
      <c r="CLT30" s="9"/>
      <c r="CLU30" s="9"/>
      <c r="CLV30" s="9"/>
      <c r="CLW30" s="9"/>
      <c r="CLX30" s="9"/>
      <c r="CLY30" s="9"/>
      <c r="CLZ30" s="9"/>
      <c r="CMA30" s="9"/>
      <c r="CMB30" s="9"/>
      <c r="CMC30" s="9"/>
      <c r="CMD30" s="9"/>
      <c r="CME30" s="9"/>
      <c r="CMF30" s="9"/>
      <c r="CMG30" s="9"/>
      <c r="CMH30" s="9"/>
      <c r="CMI30" s="9"/>
      <c r="CMJ30" s="9"/>
      <c r="CMK30" s="9"/>
      <c r="CML30" s="9"/>
      <c r="CMM30" s="9"/>
      <c r="CMN30" s="9"/>
      <c r="CMO30" s="9"/>
      <c r="CMP30" s="9"/>
      <c r="CMQ30" s="9"/>
      <c r="CMR30" s="9"/>
      <c r="CMS30" s="9"/>
      <c r="CMT30" s="9"/>
      <c r="CMU30" s="9"/>
      <c r="CMV30" s="9"/>
      <c r="CMW30" s="9"/>
      <c r="CMX30" s="9"/>
      <c r="CMY30" s="9"/>
      <c r="CMZ30" s="9"/>
      <c r="CNA30" s="9"/>
      <c r="CNB30" s="9"/>
      <c r="CNC30" s="9"/>
      <c r="CND30" s="9"/>
      <c r="CNE30" s="9"/>
      <c r="CNF30" s="9"/>
      <c r="CNG30" s="9"/>
      <c r="CNH30" s="9"/>
      <c r="CNI30" s="9"/>
      <c r="CNJ30" s="9"/>
      <c r="CNK30" s="9"/>
      <c r="CNL30" s="9"/>
      <c r="CNM30" s="9"/>
      <c r="CNN30" s="9"/>
      <c r="CNO30" s="9"/>
      <c r="CNP30" s="9"/>
      <c r="CNQ30" s="9"/>
      <c r="CNR30" s="9"/>
      <c r="CNS30" s="9"/>
      <c r="CNT30" s="9"/>
      <c r="CNU30" s="9"/>
    </row>
    <row r="31" spans="1:2413" s="2" customFormat="1" ht="15" customHeight="1" x14ac:dyDescent="0.2">
      <c r="A31" s="99">
        <v>15</v>
      </c>
      <c r="B31" s="105" t="s">
        <v>200</v>
      </c>
      <c r="C31" s="101" t="s">
        <v>276</v>
      </c>
      <c r="D31" s="101" t="s">
        <v>276</v>
      </c>
      <c r="E31" s="101" t="s">
        <v>276</v>
      </c>
      <c r="F31" s="101" t="s">
        <v>276</v>
      </c>
      <c r="G31" s="102">
        <f t="shared" si="0"/>
        <v>0</v>
      </c>
      <c r="H31" s="103">
        <f>IF(G42=0,0,G31/G$42)</f>
        <v>0</v>
      </c>
      <c r="I31" s="11"/>
      <c r="J31" s="11"/>
      <c r="K31" s="76"/>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c r="XV31" s="9"/>
      <c r="XW31" s="9"/>
      <c r="XX31" s="9"/>
      <c r="XY31" s="9"/>
      <c r="XZ31" s="9"/>
      <c r="YA31" s="9"/>
      <c r="YB31" s="9"/>
      <c r="YC31" s="9"/>
      <c r="YD31" s="9"/>
      <c r="YE31" s="9"/>
      <c r="YF31" s="9"/>
      <c r="YG31" s="9"/>
      <c r="YH31" s="9"/>
      <c r="YI31" s="9"/>
      <c r="YJ31" s="9"/>
      <c r="YK31" s="9"/>
      <c r="YL31" s="9"/>
      <c r="YM31" s="9"/>
      <c r="YN31" s="9"/>
      <c r="YO31" s="9"/>
      <c r="YP31" s="9"/>
      <c r="YQ31" s="9"/>
      <c r="YR31" s="9"/>
      <c r="YS31" s="9"/>
      <c r="YT31" s="9"/>
      <c r="YU31" s="9"/>
      <c r="YV31" s="9"/>
      <c r="YW31" s="9"/>
      <c r="YX31" s="9"/>
      <c r="YY31" s="9"/>
      <c r="YZ31" s="9"/>
      <c r="ZA31" s="9"/>
      <c r="ZB31" s="9"/>
      <c r="ZC31" s="9"/>
      <c r="ZD31" s="9"/>
      <c r="ZE31" s="9"/>
      <c r="ZF31" s="9"/>
      <c r="ZG31" s="9"/>
      <c r="ZH31" s="9"/>
      <c r="ZI31" s="9"/>
      <c r="ZJ31" s="9"/>
      <c r="ZK31" s="9"/>
      <c r="ZL31" s="9"/>
      <c r="ZM31" s="9"/>
      <c r="ZN31" s="9"/>
      <c r="ZO31" s="9"/>
      <c r="ZP31" s="9"/>
      <c r="ZQ31" s="9"/>
      <c r="ZR31" s="9"/>
      <c r="ZS31" s="9"/>
      <c r="ZT31" s="9"/>
      <c r="ZU31" s="9"/>
      <c r="ZV31" s="9"/>
      <c r="ZW31" s="9"/>
      <c r="ZX31" s="9"/>
      <c r="ZY31" s="9"/>
      <c r="ZZ31" s="9"/>
      <c r="AAA31" s="9"/>
      <c r="AAB31" s="9"/>
      <c r="AAC31" s="9"/>
      <c r="AAD31" s="9"/>
      <c r="AAE31" s="9"/>
      <c r="AAF31" s="9"/>
      <c r="AAG31" s="9"/>
      <c r="AAH31" s="9"/>
      <c r="AAI31" s="9"/>
      <c r="AAJ31" s="9"/>
      <c r="AAK31" s="9"/>
      <c r="AAL31" s="9"/>
      <c r="AAM31" s="9"/>
      <c r="AAN31" s="9"/>
      <c r="AAO31" s="9"/>
      <c r="AAP31" s="9"/>
      <c r="AAQ31" s="9"/>
      <c r="AAR31" s="9"/>
      <c r="AAS31" s="9"/>
      <c r="AAT31" s="9"/>
      <c r="AAU31" s="9"/>
      <c r="AAV31" s="9"/>
      <c r="AAW31" s="9"/>
      <c r="AAX31" s="9"/>
      <c r="AAY31" s="9"/>
      <c r="AAZ31" s="9"/>
      <c r="ABA31" s="9"/>
      <c r="ABB31" s="9"/>
      <c r="ABC31" s="9"/>
      <c r="ABD31" s="9"/>
      <c r="ABE31" s="9"/>
      <c r="ABF31" s="9"/>
      <c r="ABG31" s="9"/>
      <c r="ABH31" s="9"/>
      <c r="ABI31" s="9"/>
      <c r="ABJ31" s="9"/>
      <c r="ABK31" s="9"/>
      <c r="ABL31" s="9"/>
      <c r="ABM31" s="9"/>
      <c r="ABN31" s="9"/>
      <c r="ABO31" s="9"/>
      <c r="ABP31" s="9"/>
      <c r="ABQ31" s="9"/>
      <c r="ABR31" s="9"/>
      <c r="ABS31" s="9"/>
      <c r="ABT31" s="9"/>
      <c r="ABU31" s="9"/>
      <c r="ABV31" s="9"/>
      <c r="ABW31" s="9"/>
      <c r="ABX31" s="9"/>
      <c r="ABY31" s="9"/>
      <c r="ABZ31" s="9"/>
      <c r="ACA31" s="9"/>
      <c r="ACB31" s="9"/>
      <c r="ACC31" s="9"/>
      <c r="ACD31" s="9"/>
      <c r="ACE31" s="9"/>
      <c r="ACF31" s="9"/>
      <c r="ACG31" s="9"/>
      <c r="ACH31" s="9"/>
      <c r="ACI31" s="9"/>
      <c r="ACJ31" s="9"/>
      <c r="ACK31" s="9"/>
      <c r="ACL31" s="9"/>
      <c r="ACM31" s="9"/>
      <c r="ACN31" s="9"/>
      <c r="ACO31" s="9"/>
      <c r="ACP31" s="9"/>
      <c r="ACQ31" s="9"/>
      <c r="ACR31" s="9"/>
      <c r="ACS31" s="9"/>
      <c r="ACT31" s="9"/>
      <c r="ACU31" s="9"/>
      <c r="ACV31" s="9"/>
      <c r="ACW31" s="9"/>
      <c r="ACX31" s="9"/>
      <c r="ACY31" s="9"/>
      <c r="ACZ31" s="9"/>
      <c r="ADA31" s="9"/>
      <c r="ADB31" s="9"/>
      <c r="ADC31" s="9"/>
      <c r="ADD31" s="9"/>
      <c r="ADE31" s="9"/>
      <c r="ADF31" s="9"/>
      <c r="ADG31" s="9"/>
      <c r="ADH31" s="9"/>
      <c r="ADI31" s="9"/>
      <c r="ADJ31" s="9"/>
      <c r="ADK31" s="9"/>
      <c r="ADL31" s="9"/>
      <c r="ADM31" s="9"/>
      <c r="ADN31" s="9"/>
      <c r="ADO31" s="9"/>
      <c r="ADP31" s="9"/>
      <c r="ADQ31" s="9"/>
      <c r="ADR31" s="9"/>
      <c r="ADS31" s="9"/>
      <c r="ADT31" s="9"/>
      <c r="ADU31" s="9"/>
      <c r="ADV31" s="9"/>
      <c r="ADW31" s="9"/>
      <c r="ADX31" s="9"/>
      <c r="ADY31" s="9"/>
      <c r="ADZ31" s="9"/>
      <c r="AEA31" s="9"/>
      <c r="AEB31" s="9"/>
      <c r="AEC31" s="9"/>
      <c r="AED31" s="9"/>
      <c r="AEE31" s="9"/>
      <c r="AEF31" s="9"/>
      <c r="AEG31" s="9"/>
      <c r="AEH31" s="9"/>
      <c r="AEI31" s="9"/>
      <c r="AEJ31" s="9"/>
      <c r="AEK31" s="9"/>
      <c r="AEL31" s="9"/>
      <c r="AEM31" s="9"/>
      <c r="AEN31" s="9"/>
      <c r="AEO31" s="9"/>
      <c r="AEP31" s="9"/>
      <c r="AEQ31" s="9"/>
      <c r="AER31" s="9"/>
      <c r="AES31" s="9"/>
      <c r="AET31" s="9"/>
      <c r="AEU31" s="9"/>
      <c r="AEV31" s="9"/>
      <c r="AEW31" s="9"/>
      <c r="AEX31" s="9"/>
      <c r="AEY31" s="9"/>
      <c r="AEZ31" s="9"/>
      <c r="AFA31" s="9"/>
      <c r="AFB31" s="9"/>
      <c r="AFC31" s="9"/>
      <c r="AFD31" s="9"/>
      <c r="AFE31" s="9"/>
      <c r="AFF31" s="9"/>
      <c r="AFG31" s="9"/>
      <c r="AFH31" s="9"/>
      <c r="AFI31" s="9"/>
      <c r="AFJ31" s="9"/>
      <c r="AFK31" s="9"/>
      <c r="AFL31" s="9"/>
      <c r="AFM31" s="9"/>
      <c r="AFN31" s="9"/>
      <c r="AFO31" s="9"/>
      <c r="AFP31" s="9"/>
      <c r="AFQ31" s="9"/>
      <c r="AFR31" s="9"/>
      <c r="AFS31" s="9"/>
      <c r="AFT31" s="9"/>
      <c r="AFU31" s="9"/>
      <c r="AFV31" s="9"/>
      <c r="AFW31" s="9"/>
      <c r="AFX31" s="9"/>
      <c r="AFY31" s="9"/>
      <c r="AFZ31" s="9"/>
      <c r="AGA31" s="9"/>
      <c r="AGB31" s="9"/>
      <c r="AGC31" s="9"/>
      <c r="AGD31" s="9"/>
      <c r="AGE31" s="9"/>
      <c r="AGF31" s="9"/>
      <c r="AGG31" s="9"/>
      <c r="AGH31" s="9"/>
      <c r="AGI31" s="9"/>
      <c r="AGJ31" s="9"/>
      <c r="AGK31" s="9"/>
      <c r="AGL31" s="9"/>
      <c r="AGM31" s="9"/>
      <c r="AGN31" s="9"/>
      <c r="AGO31" s="9"/>
      <c r="AGP31" s="9"/>
      <c r="AGQ31" s="9"/>
      <c r="AGR31" s="9"/>
      <c r="AGS31" s="9"/>
      <c r="AGT31" s="9"/>
      <c r="AGU31" s="9"/>
      <c r="AGV31" s="9"/>
      <c r="AGW31" s="9"/>
      <c r="AGX31" s="9"/>
      <c r="AGY31" s="9"/>
      <c r="AGZ31" s="9"/>
      <c r="AHA31" s="9"/>
      <c r="AHB31" s="9"/>
      <c r="AHC31" s="9"/>
      <c r="AHD31" s="9"/>
      <c r="AHE31" s="9"/>
      <c r="AHF31" s="9"/>
      <c r="AHG31" s="9"/>
      <c r="AHH31" s="9"/>
      <c r="AHI31" s="9"/>
      <c r="AHJ31" s="9"/>
      <c r="AHK31" s="9"/>
      <c r="AHL31" s="9"/>
      <c r="AHM31" s="9"/>
      <c r="AHN31" s="9"/>
      <c r="AHO31" s="9"/>
      <c r="AHP31" s="9"/>
      <c r="AHQ31" s="9"/>
      <c r="AHR31" s="9"/>
      <c r="AHS31" s="9"/>
      <c r="AHT31" s="9"/>
      <c r="AHU31" s="9"/>
      <c r="AHV31" s="9"/>
      <c r="AHW31" s="9"/>
      <c r="AHX31" s="9"/>
      <c r="AHY31" s="9"/>
      <c r="AHZ31" s="9"/>
      <c r="AIA31" s="9"/>
      <c r="AIB31" s="9"/>
      <c r="AIC31" s="9"/>
      <c r="AID31" s="9"/>
      <c r="AIE31" s="9"/>
      <c r="AIF31" s="9"/>
      <c r="AIG31" s="9"/>
      <c r="AIH31" s="9"/>
      <c r="AII31" s="9"/>
      <c r="AIJ31" s="9"/>
      <c r="AIK31" s="9"/>
      <c r="AIL31" s="9"/>
      <c r="AIM31" s="9"/>
      <c r="AIN31" s="9"/>
      <c r="AIO31" s="9"/>
      <c r="AIP31" s="9"/>
      <c r="AIQ31" s="9"/>
      <c r="AIR31" s="9"/>
      <c r="AIS31" s="9"/>
      <c r="AIT31" s="9"/>
      <c r="AIU31" s="9"/>
      <c r="AIV31" s="9"/>
      <c r="AIW31" s="9"/>
      <c r="AIX31" s="9"/>
      <c r="AIY31" s="9"/>
      <c r="AIZ31" s="9"/>
      <c r="AJA31" s="9"/>
      <c r="AJB31" s="9"/>
      <c r="AJC31" s="9"/>
      <c r="AJD31" s="9"/>
      <c r="AJE31" s="9"/>
      <c r="AJF31" s="9"/>
      <c r="AJG31" s="9"/>
      <c r="AJH31" s="9"/>
      <c r="AJI31" s="9"/>
      <c r="AJJ31" s="9"/>
      <c r="AJK31" s="9"/>
      <c r="AJL31" s="9"/>
      <c r="AJM31" s="9"/>
      <c r="AJN31" s="9"/>
      <c r="AJO31" s="9"/>
      <c r="AJP31" s="9"/>
      <c r="AJQ31" s="9"/>
      <c r="AJR31" s="9"/>
      <c r="AJS31" s="9"/>
      <c r="AJT31" s="9"/>
      <c r="AJU31" s="9"/>
      <c r="AJV31" s="9"/>
      <c r="AJW31" s="9"/>
      <c r="AJX31" s="9"/>
      <c r="AJY31" s="9"/>
      <c r="AJZ31" s="9"/>
      <c r="AKA31" s="9"/>
      <c r="AKB31" s="9"/>
      <c r="AKC31" s="9"/>
      <c r="AKD31" s="9"/>
      <c r="AKE31" s="9"/>
      <c r="AKF31" s="9"/>
      <c r="AKG31" s="9"/>
      <c r="AKH31" s="9"/>
      <c r="AKI31" s="9"/>
      <c r="AKJ31" s="9"/>
      <c r="AKK31" s="9"/>
      <c r="AKL31" s="9"/>
      <c r="AKM31" s="9"/>
      <c r="AKN31" s="9"/>
      <c r="AKO31" s="9"/>
      <c r="AKP31" s="9"/>
      <c r="AKQ31" s="9"/>
      <c r="AKR31" s="9"/>
      <c r="AKS31" s="9"/>
      <c r="AKT31" s="9"/>
      <c r="AKU31" s="9"/>
      <c r="AKV31" s="9"/>
      <c r="AKW31" s="9"/>
      <c r="AKX31" s="9"/>
      <c r="AKY31" s="9"/>
      <c r="AKZ31" s="9"/>
      <c r="ALA31" s="9"/>
      <c r="ALB31" s="9"/>
      <c r="ALC31" s="9"/>
      <c r="ALD31" s="9"/>
      <c r="ALE31" s="9"/>
      <c r="ALF31" s="9"/>
      <c r="ALG31" s="9"/>
      <c r="ALH31" s="9"/>
      <c r="ALI31" s="9"/>
      <c r="ALJ31" s="9"/>
      <c r="ALK31" s="9"/>
      <c r="ALL31" s="9"/>
      <c r="ALM31" s="9"/>
      <c r="ALN31" s="9"/>
      <c r="ALO31" s="9"/>
      <c r="ALP31" s="9"/>
      <c r="ALQ31" s="9"/>
      <c r="ALR31" s="9"/>
      <c r="ALS31" s="9"/>
      <c r="ALT31" s="9"/>
      <c r="ALU31" s="9"/>
      <c r="ALV31" s="9"/>
      <c r="ALW31" s="9"/>
      <c r="ALX31" s="9"/>
      <c r="ALY31" s="9"/>
      <c r="ALZ31" s="9"/>
      <c r="AMA31" s="9"/>
      <c r="AMB31" s="9"/>
      <c r="AMC31" s="9"/>
      <c r="AMD31" s="9"/>
      <c r="AME31" s="9"/>
      <c r="AMF31" s="9"/>
      <c r="AMG31" s="9"/>
      <c r="AMH31" s="9"/>
      <c r="AMI31" s="9"/>
      <c r="AMJ31" s="9"/>
      <c r="AMK31" s="9"/>
      <c r="AML31" s="9"/>
      <c r="AMM31" s="9"/>
      <c r="AMN31" s="9"/>
      <c r="AMO31" s="9"/>
      <c r="AMP31" s="9"/>
      <c r="AMQ31" s="9"/>
      <c r="AMR31" s="9"/>
      <c r="AMS31" s="9"/>
      <c r="AMT31" s="9"/>
      <c r="AMU31" s="9"/>
      <c r="AMV31" s="9"/>
      <c r="AMW31" s="9"/>
      <c r="AMX31" s="9"/>
      <c r="AMY31" s="9"/>
      <c r="AMZ31" s="9"/>
      <c r="ANA31" s="9"/>
      <c r="ANB31" s="9"/>
      <c r="ANC31" s="9"/>
      <c r="AND31" s="9"/>
      <c r="ANE31" s="9"/>
      <c r="ANF31" s="9"/>
      <c r="ANG31" s="9"/>
      <c r="ANH31" s="9"/>
      <c r="ANI31" s="9"/>
      <c r="ANJ31" s="9"/>
      <c r="ANK31" s="9"/>
      <c r="ANL31" s="9"/>
      <c r="ANM31" s="9"/>
      <c r="ANN31" s="9"/>
      <c r="ANO31" s="9"/>
      <c r="ANP31" s="9"/>
      <c r="ANQ31" s="9"/>
      <c r="ANR31" s="9"/>
      <c r="ANS31" s="9"/>
      <c r="ANT31" s="9"/>
      <c r="ANU31" s="9"/>
      <c r="ANV31" s="9"/>
      <c r="ANW31" s="9"/>
      <c r="ANX31" s="9"/>
      <c r="ANY31" s="9"/>
      <c r="ANZ31" s="9"/>
      <c r="AOA31" s="9"/>
      <c r="AOB31" s="9"/>
      <c r="AOC31" s="9"/>
      <c r="AOD31" s="9"/>
      <c r="AOE31" s="9"/>
      <c r="AOF31" s="9"/>
      <c r="AOG31" s="9"/>
      <c r="AOH31" s="9"/>
      <c r="AOI31" s="9"/>
      <c r="AOJ31" s="9"/>
      <c r="AOK31" s="9"/>
      <c r="AOL31" s="9"/>
      <c r="AOM31" s="9"/>
      <c r="AON31" s="9"/>
      <c r="AOO31" s="9"/>
      <c r="AOP31" s="9"/>
      <c r="AOQ31" s="9"/>
      <c r="AOR31" s="9"/>
      <c r="AOS31" s="9"/>
      <c r="AOT31" s="9"/>
      <c r="AOU31" s="9"/>
      <c r="AOV31" s="9"/>
      <c r="AOW31" s="9"/>
      <c r="AOX31" s="9"/>
      <c r="AOY31" s="9"/>
      <c r="AOZ31" s="9"/>
      <c r="APA31" s="9"/>
      <c r="APB31" s="9"/>
      <c r="APC31" s="9"/>
      <c r="APD31" s="9"/>
      <c r="APE31" s="9"/>
      <c r="APF31" s="9"/>
      <c r="APG31" s="9"/>
      <c r="APH31" s="9"/>
      <c r="API31" s="9"/>
      <c r="APJ31" s="9"/>
      <c r="APK31" s="9"/>
      <c r="APL31" s="9"/>
      <c r="APM31" s="9"/>
      <c r="APN31" s="9"/>
      <c r="APO31" s="9"/>
      <c r="APP31" s="9"/>
      <c r="APQ31" s="9"/>
      <c r="APR31" s="9"/>
      <c r="APS31" s="9"/>
      <c r="APT31" s="9"/>
      <c r="APU31" s="9"/>
      <c r="APV31" s="9"/>
      <c r="APW31" s="9"/>
      <c r="APX31" s="9"/>
      <c r="APY31" s="9"/>
      <c r="APZ31" s="9"/>
      <c r="AQA31" s="9"/>
      <c r="AQB31" s="9"/>
      <c r="AQC31" s="9"/>
      <c r="AQD31" s="9"/>
      <c r="AQE31" s="9"/>
      <c r="AQF31" s="9"/>
      <c r="AQG31" s="9"/>
      <c r="AQH31" s="9"/>
      <c r="AQI31" s="9"/>
      <c r="AQJ31" s="9"/>
      <c r="AQK31" s="9"/>
      <c r="AQL31" s="9"/>
      <c r="AQM31" s="9"/>
      <c r="AQN31" s="9"/>
      <c r="AQO31" s="9"/>
      <c r="AQP31" s="9"/>
      <c r="AQQ31" s="9"/>
      <c r="AQR31" s="9"/>
      <c r="AQS31" s="9"/>
      <c r="AQT31" s="9"/>
      <c r="AQU31" s="9"/>
      <c r="AQV31" s="9"/>
      <c r="AQW31" s="9"/>
      <c r="AQX31" s="9"/>
      <c r="AQY31" s="9"/>
      <c r="AQZ31" s="9"/>
      <c r="ARA31" s="9"/>
      <c r="ARB31" s="9"/>
      <c r="ARC31" s="9"/>
      <c r="ARD31" s="9"/>
      <c r="ARE31" s="9"/>
      <c r="ARF31" s="9"/>
      <c r="ARG31" s="9"/>
      <c r="ARH31" s="9"/>
      <c r="ARI31" s="9"/>
      <c r="ARJ31" s="9"/>
      <c r="ARK31" s="9"/>
      <c r="ARL31" s="9"/>
      <c r="ARM31" s="9"/>
      <c r="ARN31" s="9"/>
      <c r="ARO31" s="9"/>
      <c r="ARP31" s="9"/>
      <c r="ARQ31" s="9"/>
      <c r="ARR31" s="9"/>
      <c r="ARS31" s="9"/>
      <c r="ART31" s="9"/>
      <c r="ARU31" s="9"/>
      <c r="ARV31" s="9"/>
      <c r="ARW31" s="9"/>
      <c r="ARX31" s="9"/>
      <c r="ARY31" s="9"/>
      <c r="ARZ31" s="9"/>
      <c r="ASA31" s="9"/>
      <c r="ASB31" s="9"/>
      <c r="ASC31" s="9"/>
      <c r="ASD31" s="9"/>
      <c r="ASE31" s="9"/>
      <c r="ASF31" s="9"/>
      <c r="ASG31" s="9"/>
      <c r="ASH31" s="9"/>
      <c r="ASI31" s="9"/>
      <c r="ASJ31" s="9"/>
      <c r="ASK31" s="9"/>
      <c r="ASL31" s="9"/>
      <c r="ASM31" s="9"/>
      <c r="ASN31" s="9"/>
      <c r="ASO31" s="9"/>
      <c r="ASP31" s="9"/>
      <c r="ASQ31" s="9"/>
      <c r="ASR31" s="9"/>
      <c r="ASS31" s="9"/>
      <c r="AST31" s="9"/>
      <c r="ASU31" s="9"/>
      <c r="ASV31" s="9"/>
      <c r="ASW31" s="9"/>
      <c r="ASX31" s="9"/>
      <c r="ASY31" s="9"/>
      <c r="ASZ31" s="9"/>
      <c r="ATA31" s="9"/>
      <c r="ATB31" s="9"/>
      <c r="ATC31" s="9"/>
      <c r="ATD31" s="9"/>
      <c r="ATE31" s="9"/>
      <c r="ATF31" s="9"/>
      <c r="ATG31" s="9"/>
      <c r="ATH31" s="9"/>
      <c r="ATI31" s="9"/>
      <c r="ATJ31" s="9"/>
      <c r="ATK31" s="9"/>
      <c r="ATL31" s="9"/>
      <c r="ATM31" s="9"/>
      <c r="ATN31" s="9"/>
      <c r="ATO31" s="9"/>
      <c r="ATP31" s="9"/>
      <c r="ATQ31" s="9"/>
      <c r="ATR31" s="9"/>
      <c r="ATS31" s="9"/>
      <c r="ATT31" s="9"/>
      <c r="ATU31" s="9"/>
      <c r="ATV31" s="9"/>
      <c r="ATW31" s="9"/>
      <c r="ATX31" s="9"/>
      <c r="ATY31" s="9"/>
      <c r="ATZ31" s="9"/>
      <c r="AUA31" s="9"/>
      <c r="AUB31" s="9"/>
      <c r="AUC31" s="9"/>
      <c r="AUD31" s="9"/>
      <c r="AUE31" s="9"/>
      <c r="AUF31" s="9"/>
      <c r="AUG31" s="9"/>
      <c r="AUH31" s="9"/>
      <c r="AUI31" s="9"/>
      <c r="AUJ31" s="9"/>
      <c r="AUK31" s="9"/>
      <c r="AUL31" s="9"/>
      <c r="AUM31" s="9"/>
      <c r="AUN31" s="9"/>
      <c r="AUO31" s="9"/>
      <c r="AUP31" s="9"/>
      <c r="AUQ31" s="9"/>
      <c r="AUR31" s="9"/>
      <c r="AUS31" s="9"/>
      <c r="AUT31" s="9"/>
      <c r="AUU31" s="9"/>
      <c r="AUV31" s="9"/>
      <c r="AUW31" s="9"/>
      <c r="AUX31" s="9"/>
      <c r="AUY31" s="9"/>
      <c r="AUZ31" s="9"/>
      <c r="AVA31" s="9"/>
      <c r="AVB31" s="9"/>
      <c r="AVC31" s="9"/>
      <c r="AVD31" s="9"/>
      <c r="AVE31" s="9"/>
      <c r="AVF31" s="9"/>
      <c r="AVG31" s="9"/>
      <c r="AVH31" s="9"/>
      <c r="AVI31" s="9"/>
      <c r="AVJ31" s="9"/>
      <c r="AVK31" s="9"/>
      <c r="AVL31" s="9"/>
      <c r="AVM31" s="9"/>
      <c r="AVN31" s="9"/>
      <c r="AVO31" s="9"/>
      <c r="AVP31" s="9"/>
      <c r="AVQ31" s="9"/>
      <c r="AVR31" s="9"/>
      <c r="AVS31" s="9"/>
      <c r="AVT31" s="9"/>
      <c r="AVU31" s="9"/>
      <c r="AVV31" s="9"/>
      <c r="AVW31" s="9"/>
      <c r="AVX31" s="9"/>
      <c r="AVY31" s="9"/>
      <c r="AVZ31" s="9"/>
      <c r="AWA31" s="9"/>
      <c r="AWB31" s="9"/>
      <c r="AWC31" s="9"/>
      <c r="AWD31" s="9"/>
      <c r="AWE31" s="9"/>
      <c r="AWF31" s="9"/>
      <c r="AWG31" s="9"/>
      <c r="AWH31" s="9"/>
      <c r="AWI31" s="9"/>
      <c r="AWJ31" s="9"/>
      <c r="AWK31" s="9"/>
      <c r="AWL31" s="9"/>
      <c r="AWM31" s="9"/>
      <c r="AWN31" s="9"/>
      <c r="AWO31" s="9"/>
      <c r="AWP31" s="9"/>
      <c r="AWQ31" s="9"/>
      <c r="AWR31" s="9"/>
      <c r="AWS31" s="9"/>
      <c r="AWT31" s="9"/>
      <c r="AWU31" s="9"/>
      <c r="AWV31" s="9"/>
      <c r="AWW31" s="9"/>
      <c r="AWX31" s="9"/>
      <c r="AWY31" s="9"/>
      <c r="AWZ31" s="9"/>
      <c r="AXA31" s="9"/>
      <c r="AXB31" s="9"/>
      <c r="AXC31" s="9"/>
      <c r="AXD31" s="9"/>
      <c r="AXE31" s="9"/>
      <c r="AXF31" s="9"/>
      <c r="AXG31" s="9"/>
      <c r="AXH31" s="9"/>
      <c r="AXI31" s="9"/>
      <c r="AXJ31" s="9"/>
      <c r="AXK31" s="9"/>
      <c r="AXL31" s="9"/>
      <c r="AXM31" s="9"/>
      <c r="AXN31" s="9"/>
      <c r="AXO31" s="9"/>
      <c r="AXP31" s="9"/>
      <c r="AXQ31" s="9"/>
      <c r="AXR31" s="9"/>
      <c r="AXS31" s="9"/>
      <c r="AXT31" s="9"/>
      <c r="AXU31" s="9"/>
      <c r="AXV31" s="9"/>
      <c r="AXW31" s="9"/>
      <c r="AXX31" s="9"/>
      <c r="AXY31" s="9"/>
      <c r="AXZ31" s="9"/>
      <c r="AYA31" s="9"/>
      <c r="AYB31" s="9"/>
      <c r="AYC31" s="9"/>
      <c r="AYD31" s="9"/>
      <c r="AYE31" s="9"/>
      <c r="AYF31" s="9"/>
      <c r="AYG31" s="9"/>
      <c r="AYH31" s="9"/>
      <c r="AYI31" s="9"/>
      <c r="AYJ31" s="9"/>
      <c r="AYK31" s="9"/>
      <c r="AYL31" s="9"/>
      <c r="AYM31" s="9"/>
      <c r="AYN31" s="9"/>
      <c r="AYO31" s="9"/>
      <c r="AYP31" s="9"/>
      <c r="AYQ31" s="9"/>
      <c r="AYR31" s="9"/>
      <c r="AYS31" s="9"/>
      <c r="AYT31" s="9"/>
      <c r="AYU31" s="9"/>
      <c r="AYV31" s="9"/>
      <c r="AYW31" s="9"/>
      <c r="AYX31" s="9"/>
      <c r="AYY31" s="9"/>
      <c r="AYZ31" s="9"/>
      <c r="AZA31" s="9"/>
      <c r="AZB31" s="9"/>
      <c r="AZC31" s="9"/>
      <c r="AZD31" s="9"/>
      <c r="AZE31" s="9"/>
      <c r="AZF31" s="9"/>
      <c r="AZG31" s="9"/>
      <c r="AZH31" s="9"/>
      <c r="AZI31" s="9"/>
      <c r="AZJ31" s="9"/>
      <c r="AZK31" s="9"/>
      <c r="AZL31" s="9"/>
      <c r="AZM31" s="9"/>
      <c r="AZN31" s="9"/>
      <c r="AZO31" s="9"/>
      <c r="AZP31" s="9"/>
      <c r="AZQ31" s="9"/>
      <c r="AZR31" s="9"/>
      <c r="AZS31" s="9"/>
      <c r="AZT31" s="9"/>
      <c r="AZU31" s="9"/>
      <c r="AZV31" s="9"/>
      <c r="AZW31" s="9"/>
      <c r="AZX31" s="9"/>
      <c r="AZY31" s="9"/>
      <c r="AZZ31" s="9"/>
      <c r="BAA31" s="9"/>
      <c r="BAB31" s="9"/>
      <c r="BAC31" s="9"/>
      <c r="BAD31" s="9"/>
      <c r="BAE31" s="9"/>
      <c r="BAF31" s="9"/>
      <c r="BAG31" s="9"/>
      <c r="BAH31" s="9"/>
      <c r="BAI31" s="9"/>
      <c r="BAJ31" s="9"/>
      <c r="BAK31" s="9"/>
      <c r="BAL31" s="9"/>
      <c r="BAM31" s="9"/>
      <c r="BAN31" s="9"/>
      <c r="BAO31" s="9"/>
      <c r="BAP31" s="9"/>
      <c r="BAQ31" s="9"/>
      <c r="BAR31" s="9"/>
      <c r="BAS31" s="9"/>
      <c r="BAT31" s="9"/>
      <c r="BAU31" s="9"/>
      <c r="BAV31" s="9"/>
      <c r="BAW31" s="9"/>
      <c r="BAX31" s="9"/>
      <c r="BAY31" s="9"/>
      <c r="BAZ31" s="9"/>
      <c r="BBA31" s="9"/>
      <c r="BBB31" s="9"/>
      <c r="BBC31" s="9"/>
      <c r="BBD31" s="9"/>
      <c r="BBE31" s="9"/>
      <c r="BBF31" s="9"/>
      <c r="BBG31" s="9"/>
      <c r="BBH31" s="9"/>
      <c r="BBI31" s="9"/>
      <c r="BBJ31" s="9"/>
      <c r="BBK31" s="9"/>
      <c r="BBL31" s="9"/>
      <c r="BBM31" s="9"/>
      <c r="BBN31" s="9"/>
      <c r="BBO31" s="9"/>
      <c r="BBP31" s="9"/>
      <c r="BBQ31" s="9"/>
      <c r="BBR31" s="9"/>
      <c r="BBS31" s="9"/>
      <c r="BBT31" s="9"/>
      <c r="BBU31" s="9"/>
      <c r="BBV31" s="9"/>
      <c r="BBW31" s="9"/>
      <c r="BBX31" s="9"/>
      <c r="BBY31" s="9"/>
      <c r="BBZ31" s="9"/>
      <c r="BCA31" s="9"/>
      <c r="BCB31" s="9"/>
      <c r="BCC31" s="9"/>
      <c r="BCD31" s="9"/>
      <c r="BCE31" s="9"/>
      <c r="BCF31" s="9"/>
      <c r="BCG31" s="9"/>
      <c r="BCH31" s="9"/>
      <c r="BCI31" s="9"/>
      <c r="BCJ31" s="9"/>
      <c r="BCK31" s="9"/>
      <c r="BCL31" s="9"/>
      <c r="BCM31" s="9"/>
      <c r="BCN31" s="9"/>
      <c r="BCO31" s="9"/>
      <c r="BCP31" s="9"/>
      <c r="BCQ31" s="9"/>
      <c r="BCR31" s="9"/>
      <c r="BCS31" s="9"/>
      <c r="BCT31" s="9"/>
      <c r="BCU31" s="9"/>
      <c r="BCV31" s="9"/>
      <c r="BCW31" s="9"/>
      <c r="BCX31" s="9"/>
      <c r="BCY31" s="9"/>
      <c r="BCZ31" s="9"/>
      <c r="BDA31" s="9"/>
      <c r="BDB31" s="9"/>
      <c r="BDC31" s="9"/>
      <c r="BDD31" s="9"/>
      <c r="BDE31" s="9"/>
      <c r="BDF31" s="9"/>
      <c r="BDG31" s="9"/>
      <c r="BDH31" s="9"/>
      <c r="BDI31" s="9"/>
      <c r="BDJ31" s="9"/>
      <c r="BDK31" s="9"/>
      <c r="BDL31" s="9"/>
      <c r="BDM31" s="9"/>
      <c r="BDN31" s="9"/>
      <c r="BDO31" s="9"/>
      <c r="BDP31" s="9"/>
      <c r="BDQ31" s="9"/>
      <c r="BDR31" s="9"/>
      <c r="BDS31" s="9"/>
      <c r="BDT31" s="9"/>
      <c r="BDU31" s="9"/>
      <c r="BDV31" s="9"/>
      <c r="BDW31" s="9"/>
      <c r="BDX31" s="9"/>
      <c r="BDY31" s="9"/>
      <c r="BDZ31" s="9"/>
      <c r="BEA31" s="9"/>
      <c r="BEB31" s="9"/>
      <c r="BEC31" s="9"/>
      <c r="BED31" s="9"/>
      <c r="BEE31" s="9"/>
      <c r="BEF31" s="9"/>
      <c r="BEG31" s="9"/>
      <c r="BEH31" s="9"/>
      <c r="BEI31" s="9"/>
      <c r="BEJ31" s="9"/>
      <c r="BEK31" s="9"/>
      <c r="BEL31" s="9"/>
      <c r="BEM31" s="9"/>
      <c r="BEN31" s="9"/>
      <c r="BEO31" s="9"/>
      <c r="BEP31" s="9"/>
      <c r="BEQ31" s="9"/>
      <c r="BER31" s="9"/>
      <c r="BES31" s="9"/>
      <c r="BET31" s="9"/>
      <c r="BEU31" s="9"/>
      <c r="BEV31" s="9"/>
      <c r="BEW31" s="9"/>
      <c r="BEX31" s="9"/>
      <c r="BEY31" s="9"/>
      <c r="BEZ31" s="9"/>
      <c r="BFA31" s="9"/>
      <c r="BFB31" s="9"/>
      <c r="BFC31" s="9"/>
      <c r="BFD31" s="9"/>
      <c r="BFE31" s="9"/>
      <c r="BFF31" s="9"/>
      <c r="BFG31" s="9"/>
      <c r="BFH31" s="9"/>
      <c r="BFI31" s="9"/>
      <c r="BFJ31" s="9"/>
      <c r="BFK31" s="9"/>
      <c r="BFL31" s="9"/>
      <c r="BFM31" s="9"/>
      <c r="BFN31" s="9"/>
      <c r="BFO31" s="9"/>
      <c r="BFP31" s="9"/>
      <c r="BFQ31" s="9"/>
      <c r="BFR31" s="9"/>
      <c r="BFS31" s="9"/>
      <c r="BFT31" s="9"/>
      <c r="BFU31" s="9"/>
      <c r="BFV31" s="9"/>
      <c r="BFW31" s="9"/>
      <c r="BFX31" s="9"/>
      <c r="BFY31" s="9"/>
      <c r="BFZ31" s="9"/>
      <c r="BGA31" s="9"/>
      <c r="BGB31" s="9"/>
      <c r="BGC31" s="9"/>
      <c r="BGD31" s="9"/>
      <c r="BGE31" s="9"/>
      <c r="BGF31" s="9"/>
      <c r="BGG31" s="9"/>
      <c r="BGH31" s="9"/>
      <c r="BGI31" s="9"/>
      <c r="BGJ31" s="9"/>
      <c r="BGK31" s="9"/>
      <c r="BGL31" s="9"/>
      <c r="BGM31" s="9"/>
      <c r="BGN31" s="9"/>
      <c r="BGO31" s="9"/>
      <c r="BGP31" s="9"/>
      <c r="BGQ31" s="9"/>
      <c r="BGR31" s="9"/>
      <c r="BGS31" s="9"/>
      <c r="BGT31" s="9"/>
      <c r="BGU31" s="9"/>
      <c r="BGV31" s="9"/>
      <c r="BGW31" s="9"/>
      <c r="BGX31" s="9"/>
      <c r="BGY31" s="9"/>
      <c r="BGZ31" s="9"/>
      <c r="BHA31" s="9"/>
      <c r="BHB31" s="9"/>
      <c r="BHC31" s="9"/>
      <c r="BHD31" s="9"/>
      <c r="BHE31" s="9"/>
      <c r="BHF31" s="9"/>
      <c r="BHG31" s="9"/>
      <c r="BHH31" s="9"/>
      <c r="BHI31" s="9"/>
      <c r="BHJ31" s="9"/>
      <c r="BHK31" s="9"/>
      <c r="BHL31" s="9"/>
      <c r="BHM31" s="9"/>
      <c r="BHN31" s="9"/>
      <c r="BHO31" s="9"/>
      <c r="BHP31" s="9"/>
      <c r="BHQ31" s="9"/>
      <c r="BHR31" s="9"/>
      <c r="BHS31" s="9"/>
      <c r="BHT31" s="9"/>
      <c r="BHU31" s="9"/>
      <c r="BHV31" s="9"/>
      <c r="BHW31" s="9"/>
      <c r="BHX31" s="9"/>
      <c r="BHY31" s="9"/>
      <c r="BHZ31" s="9"/>
      <c r="BIA31" s="9"/>
      <c r="BIB31" s="9"/>
      <c r="BIC31" s="9"/>
      <c r="BID31" s="9"/>
      <c r="BIE31" s="9"/>
      <c r="BIF31" s="9"/>
      <c r="BIG31" s="9"/>
      <c r="BIH31" s="9"/>
      <c r="BII31" s="9"/>
      <c r="BIJ31" s="9"/>
      <c r="BIK31" s="9"/>
      <c r="BIL31" s="9"/>
      <c r="BIM31" s="9"/>
      <c r="BIN31" s="9"/>
      <c r="BIO31" s="9"/>
      <c r="BIP31" s="9"/>
      <c r="BIQ31" s="9"/>
      <c r="BIR31" s="9"/>
      <c r="BIS31" s="9"/>
      <c r="BIT31" s="9"/>
      <c r="BIU31" s="9"/>
      <c r="BIV31" s="9"/>
      <c r="BIW31" s="9"/>
      <c r="BIX31" s="9"/>
      <c r="BIY31" s="9"/>
      <c r="BIZ31" s="9"/>
      <c r="BJA31" s="9"/>
      <c r="BJB31" s="9"/>
      <c r="BJC31" s="9"/>
      <c r="BJD31" s="9"/>
      <c r="BJE31" s="9"/>
      <c r="BJF31" s="9"/>
      <c r="BJG31" s="9"/>
      <c r="BJH31" s="9"/>
      <c r="BJI31" s="9"/>
      <c r="BJJ31" s="9"/>
      <c r="BJK31" s="9"/>
      <c r="BJL31" s="9"/>
      <c r="BJM31" s="9"/>
      <c r="BJN31" s="9"/>
      <c r="BJO31" s="9"/>
      <c r="BJP31" s="9"/>
      <c r="BJQ31" s="9"/>
      <c r="BJR31" s="9"/>
      <c r="BJS31" s="9"/>
      <c r="BJT31" s="9"/>
      <c r="BJU31" s="9"/>
      <c r="BJV31" s="9"/>
      <c r="BJW31" s="9"/>
      <c r="BJX31" s="9"/>
      <c r="BJY31" s="9"/>
      <c r="BJZ31" s="9"/>
      <c r="BKA31" s="9"/>
      <c r="BKB31" s="9"/>
      <c r="BKC31" s="9"/>
      <c r="BKD31" s="9"/>
      <c r="BKE31" s="9"/>
      <c r="BKF31" s="9"/>
      <c r="BKG31" s="9"/>
      <c r="BKH31" s="9"/>
      <c r="BKI31" s="9"/>
      <c r="BKJ31" s="9"/>
      <c r="BKK31" s="9"/>
      <c r="BKL31" s="9"/>
      <c r="BKM31" s="9"/>
      <c r="BKN31" s="9"/>
      <c r="BKO31" s="9"/>
      <c r="BKP31" s="9"/>
      <c r="BKQ31" s="9"/>
      <c r="BKR31" s="9"/>
      <c r="BKS31" s="9"/>
      <c r="BKT31" s="9"/>
      <c r="BKU31" s="9"/>
      <c r="BKV31" s="9"/>
      <c r="BKW31" s="9"/>
      <c r="BKX31" s="9"/>
      <c r="BKY31" s="9"/>
      <c r="BKZ31" s="9"/>
      <c r="BLA31" s="9"/>
      <c r="BLB31" s="9"/>
      <c r="BLC31" s="9"/>
      <c r="BLD31" s="9"/>
      <c r="BLE31" s="9"/>
      <c r="BLF31" s="9"/>
      <c r="BLG31" s="9"/>
      <c r="BLH31" s="9"/>
      <c r="BLI31" s="9"/>
      <c r="BLJ31" s="9"/>
      <c r="BLK31" s="9"/>
      <c r="BLL31" s="9"/>
      <c r="BLM31" s="9"/>
      <c r="BLN31" s="9"/>
      <c r="BLO31" s="9"/>
      <c r="BLP31" s="9"/>
      <c r="BLQ31" s="9"/>
      <c r="BLR31" s="9"/>
      <c r="BLS31" s="9"/>
      <c r="BLT31" s="9"/>
      <c r="BLU31" s="9"/>
      <c r="BLV31" s="9"/>
      <c r="BLW31" s="9"/>
      <c r="BLX31" s="9"/>
      <c r="BLY31" s="9"/>
      <c r="BLZ31" s="9"/>
      <c r="BMA31" s="9"/>
      <c r="BMB31" s="9"/>
      <c r="BMC31" s="9"/>
      <c r="BMD31" s="9"/>
      <c r="BME31" s="9"/>
      <c r="BMF31" s="9"/>
      <c r="BMG31" s="9"/>
      <c r="BMH31" s="9"/>
      <c r="BMI31" s="9"/>
      <c r="BMJ31" s="9"/>
      <c r="BMK31" s="9"/>
      <c r="BML31" s="9"/>
      <c r="BMM31" s="9"/>
      <c r="BMN31" s="9"/>
      <c r="BMO31" s="9"/>
      <c r="BMP31" s="9"/>
      <c r="BMQ31" s="9"/>
      <c r="BMR31" s="9"/>
      <c r="BMS31" s="9"/>
      <c r="BMT31" s="9"/>
      <c r="BMU31" s="9"/>
      <c r="BMV31" s="9"/>
      <c r="BMW31" s="9"/>
      <c r="BMX31" s="9"/>
      <c r="BMY31" s="9"/>
      <c r="BMZ31" s="9"/>
      <c r="BNA31" s="9"/>
      <c r="BNB31" s="9"/>
      <c r="BNC31" s="9"/>
      <c r="BND31" s="9"/>
      <c r="BNE31" s="9"/>
      <c r="BNF31" s="9"/>
      <c r="BNG31" s="9"/>
      <c r="BNH31" s="9"/>
      <c r="BNI31" s="9"/>
      <c r="BNJ31" s="9"/>
      <c r="BNK31" s="9"/>
      <c r="BNL31" s="9"/>
      <c r="BNM31" s="9"/>
      <c r="BNN31" s="9"/>
      <c r="BNO31" s="9"/>
      <c r="BNP31" s="9"/>
      <c r="BNQ31" s="9"/>
      <c r="BNR31" s="9"/>
      <c r="BNS31" s="9"/>
      <c r="BNT31" s="9"/>
      <c r="BNU31" s="9"/>
      <c r="BNV31" s="9"/>
      <c r="BNW31" s="9"/>
      <c r="BNX31" s="9"/>
      <c r="BNY31" s="9"/>
      <c r="BNZ31" s="9"/>
      <c r="BOA31" s="9"/>
      <c r="BOB31" s="9"/>
      <c r="BOC31" s="9"/>
      <c r="BOD31" s="9"/>
      <c r="BOE31" s="9"/>
      <c r="BOF31" s="9"/>
      <c r="BOG31" s="9"/>
      <c r="BOH31" s="9"/>
      <c r="BOI31" s="9"/>
      <c r="BOJ31" s="9"/>
      <c r="BOK31" s="9"/>
      <c r="BOL31" s="9"/>
      <c r="BOM31" s="9"/>
      <c r="BON31" s="9"/>
      <c r="BOO31" s="9"/>
      <c r="BOP31" s="9"/>
      <c r="BOQ31" s="9"/>
      <c r="BOR31" s="9"/>
      <c r="BOS31" s="9"/>
      <c r="BOT31" s="9"/>
      <c r="BOU31" s="9"/>
      <c r="BOV31" s="9"/>
      <c r="BOW31" s="9"/>
      <c r="BOX31" s="9"/>
      <c r="BOY31" s="9"/>
      <c r="BOZ31" s="9"/>
      <c r="BPA31" s="9"/>
      <c r="BPB31" s="9"/>
      <c r="BPC31" s="9"/>
      <c r="BPD31" s="9"/>
      <c r="BPE31" s="9"/>
      <c r="BPF31" s="9"/>
      <c r="BPG31" s="9"/>
      <c r="BPH31" s="9"/>
      <c r="BPI31" s="9"/>
      <c r="BPJ31" s="9"/>
      <c r="BPK31" s="9"/>
      <c r="BPL31" s="9"/>
      <c r="BPM31" s="9"/>
      <c r="BPN31" s="9"/>
      <c r="BPO31" s="9"/>
      <c r="BPP31" s="9"/>
      <c r="BPQ31" s="9"/>
      <c r="BPR31" s="9"/>
      <c r="BPS31" s="9"/>
      <c r="BPT31" s="9"/>
      <c r="BPU31" s="9"/>
      <c r="BPV31" s="9"/>
      <c r="BPW31" s="9"/>
      <c r="BPX31" s="9"/>
      <c r="BPY31" s="9"/>
      <c r="BPZ31" s="9"/>
      <c r="BQA31" s="9"/>
      <c r="BQB31" s="9"/>
      <c r="BQC31" s="9"/>
      <c r="BQD31" s="9"/>
      <c r="BQE31" s="9"/>
      <c r="BQF31" s="9"/>
      <c r="BQG31" s="9"/>
      <c r="BQH31" s="9"/>
      <c r="BQI31" s="9"/>
      <c r="BQJ31" s="9"/>
      <c r="BQK31" s="9"/>
      <c r="BQL31" s="9"/>
      <c r="BQM31" s="9"/>
      <c r="BQN31" s="9"/>
      <c r="BQO31" s="9"/>
      <c r="BQP31" s="9"/>
      <c r="BQQ31" s="9"/>
      <c r="BQR31" s="9"/>
      <c r="BQS31" s="9"/>
      <c r="BQT31" s="9"/>
      <c r="BQU31" s="9"/>
      <c r="BQV31" s="9"/>
      <c r="BQW31" s="9"/>
      <c r="BQX31" s="9"/>
      <c r="BQY31" s="9"/>
      <c r="BQZ31" s="9"/>
      <c r="BRA31" s="9"/>
      <c r="BRB31" s="9"/>
      <c r="BRC31" s="9"/>
      <c r="BRD31" s="9"/>
      <c r="BRE31" s="9"/>
      <c r="BRF31" s="9"/>
      <c r="BRG31" s="9"/>
      <c r="BRH31" s="9"/>
      <c r="BRI31" s="9"/>
      <c r="BRJ31" s="9"/>
      <c r="BRK31" s="9"/>
      <c r="BRL31" s="9"/>
      <c r="BRM31" s="9"/>
      <c r="BRN31" s="9"/>
      <c r="BRO31" s="9"/>
      <c r="BRP31" s="9"/>
      <c r="BRQ31" s="9"/>
      <c r="BRR31" s="9"/>
      <c r="BRS31" s="9"/>
      <c r="BRT31" s="9"/>
      <c r="BRU31" s="9"/>
      <c r="BRV31" s="9"/>
      <c r="BRW31" s="9"/>
      <c r="BRX31" s="9"/>
      <c r="BRY31" s="9"/>
      <c r="BRZ31" s="9"/>
      <c r="BSA31" s="9"/>
      <c r="BSB31" s="9"/>
      <c r="BSC31" s="9"/>
      <c r="BSD31" s="9"/>
      <c r="BSE31" s="9"/>
      <c r="BSF31" s="9"/>
      <c r="BSG31" s="9"/>
      <c r="BSH31" s="9"/>
      <c r="BSI31" s="9"/>
      <c r="BSJ31" s="9"/>
      <c r="BSK31" s="9"/>
      <c r="BSL31" s="9"/>
      <c r="BSM31" s="9"/>
      <c r="BSN31" s="9"/>
      <c r="BSO31" s="9"/>
      <c r="BSP31" s="9"/>
      <c r="BSQ31" s="9"/>
      <c r="BSR31" s="9"/>
      <c r="BSS31" s="9"/>
      <c r="BST31" s="9"/>
      <c r="BSU31" s="9"/>
      <c r="BSV31" s="9"/>
      <c r="BSW31" s="9"/>
      <c r="BSX31" s="9"/>
      <c r="BSY31" s="9"/>
      <c r="BSZ31" s="9"/>
      <c r="BTA31" s="9"/>
      <c r="BTB31" s="9"/>
      <c r="BTC31" s="9"/>
      <c r="BTD31" s="9"/>
      <c r="BTE31" s="9"/>
      <c r="BTF31" s="9"/>
      <c r="BTG31" s="9"/>
      <c r="BTH31" s="9"/>
      <c r="BTI31" s="9"/>
      <c r="BTJ31" s="9"/>
      <c r="BTK31" s="9"/>
      <c r="BTL31" s="9"/>
      <c r="BTM31" s="9"/>
      <c r="BTN31" s="9"/>
      <c r="BTO31" s="9"/>
      <c r="BTP31" s="9"/>
      <c r="BTQ31" s="9"/>
      <c r="BTR31" s="9"/>
      <c r="BTS31" s="9"/>
      <c r="BTT31" s="9"/>
      <c r="BTU31" s="9"/>
      <c r="BTV31" s="9"/>
      <c r="BTW31" s="9"/>
      <c r="BTX31" s="9"/>
      <c r="BTY31" s="9"/>
      <c r="BTZ31" s="9"/>
      <c r="BUA31" s="9"/>
      <c r="BUB31" s="9"/>
      <c r="BUC31" s="9"/>
      <c r="BUD31" s="9"/>
      <c r="BUE31" s="9"/>
      <c r="BUF31" s="9"/>
      <c r="BUG31" s="9"/>
      <c r="BUH31" s="9"/>
      <c r="BUI31" s="9"/>
      <c r="BUJ31" s="9"/>
      <c r="BUK31" s="9"/>
      <c r="BUL31" s="9"/>
      <c r="BUM31" s="9"/>
      <c r="BUN31" s="9"/>
      <c r="BUO31" s="9"/>
      <c r="BUP31" s="9"/>
      <c r="BUQ31" s="9"/>
      <c r="BUR31" s="9"/>
      <c r="BUS31" s="9"/>
      <c r="BUT31" s="9"/>
      <c r="BUU31" s="9"/>
      <c r="BUV31" s="9"/>
      <c r="BUW31" s="9"/>
      <c r="BUX31" s="9"/>
      <c r="BUY31" s="9"/>
      <c r="BUZ31" s="9"/>
      <c r="BVA31" s="9"/>
      <c r="BVB31" s="9"/>
      <c r="BVC31" s="9"/>
      <c r="BVD31" s="9"/>
      <c r="BVE31" s="9"/>
      <c r="BVF31" s="9"/>
      <c r="BVG31" s="9"/>
      <c r="BVH31" s="9"/>
      <c r="BVI31" s="9"/>
      <c r="BVJ31" s="9"/>
      <c r="BVK31" s="9"/>
      <c r="BVL31" s="9"/>
      <c r="BVM31" s="9"/>
      <c r="BVN31" s="9"/>
      <c r="BVO31" s="9"/>
      <c r="BVP31" s="9"/>
      <c r="BVQ31" s="9"/>
      <c r="BVR31" s="9"/>
      <c r="BVS31" s="9"/>
      <c r="BVT31" s="9"/>
      <c r="BVU31" s="9"/>
      <c r="BVV31" s="9"/>
      <c r="BVW31" s="9"/>
      <c r="BVX31" s="9"/>
      <c r="BVY31" s="9"/>
      <c r="BVZ31" s="9"/>
      <c r="BWA31" s="9"/>
      <c r="BWB31" s="9"/>
      <c r="BWC31" s="9"/>
      <c r="BWD31" s="9"/>
      <c r="BWE31" s="9"/>
      <c r="BWF31" s="9"/>
      <c r="BWG31" s="9"/>
      <c r="BWH31" s="9"/>
      <c r="BWI31" s="9"/>
      <c r="BWJ31" s="9"/>
      <c r="BWK31" s="9"/>
      <c r="BWL31" s="9"/>
      <c r="BWM31" s="9"/>
      <c r="BWN31" s="9"/>
      <c r="BWO31" s="9"/>
      <c r="BWP31" s="9"/>
      <c r="BWQ31" s="9"/>
      <c r="BWR31" s="9"/>
      <c r="BWS31" s="9"/>
      <c r="BWT31" s="9"/>
      <c r="BWU31" s="9"/>
      <c r="BWV31" s="9"/>
      <c r="BWW31" s="9"/>
      <c r="BWX31" s="9"/>
      <c r="BWY31" s="9"/>
      <c r="BWZ31" s="9"/>
      <c r="BXA31" s="9"/>
      <c r="BXB31" s="9"/>
      <c r="BXC31" s="9"/>
      <c r="BXD31" s="9"/>
      <c r="BXE31" s="9"/>
      <c r="BXF31" s="9"/>
      <c r="BXG31" s="9"/>
      <c r="BXH31" s="9"/>
      <c r="BXI31" s="9"/>
      <c r="BXJ31" s="9"/>
      <c r="BXK31" s="9"/>
      <c r="BXL31" s="9"/>
      <c r="BXM31" s="9"/>
      <c r="BXN31" s="9"/>
      <c r="BXO31" s="9"/>
      <c r="BXP31" s="9"/>
      <c r="BXQ31" s="9"/>
      <c r="BXR31" s="9"/>
      <c r="BXS31" s="9"/>
      <c r="BXT31" s="9"/>
      <c r="BXU31" s="9"/>
      <c r="BXV31" s="9"/>
      <c r="BXW31" s="9"/>
      <c r="BXX31" s="9"/>
      <c r="BXY31" s="9"/>
      <c r="BXZ31" s="9"/>
      <c r="BYA31" s="9"/>
      <c r="BYB31" s="9"/>
      <c r="BYC31" s="9"/>
      <c r="BYD31" s="9"/>
      <c r="BYE31" s="9"/>
      <c r="BYF31" s="9"/>
      <c r="BYG31" s="9"/>
      <c r="BYH31" s="9"/>
      <c r="BYI31" s="9"/>
      <c r="BYJ31" s="9"/>
      <c r="BYK31" s="9"/>
      <c r="BYL31" s="9"/>
      <c r="BYM31" s="9"/>
      <c r="BYN31" s="9"/>
      <c r="BYO31" s="9"/>
      <c r="BYP31" s="9"/>
      <c r="BYQ31" s="9"/>
      <c r="BYR31" s="9"/>
      <c r="BYS31" s="9"/>
      <c r="BYT31" s="9"/>
      <c r="BYU31" s="9"/>
      <c r="BYV31" s="9"/>
      <c r="BYW31" s="9"/>
      <c r="BYX31" s="9"/>
      <c r="BYY31" s="9"/>
      <c r="BYZ31" s="9"/>
      <c r="BZA31" s="9"/>
      <c r="BZB31" s="9"/>
      <c r="BZC31" s="9"/>
      <c r="BZD31" s="9"/>
      <c r="BZE31" s="9"/>
      <c r="BZF31" s="9"/>
      <c r="BZG31" s="9"/>
      <c r="BZH31" s="9"/>
      <c r="BZI31" s="9"/>
      <c r="BZJ31" s="9"/>
      <c r="BZK31" s="9"/>
      <c r="BZL31" s="9"/>
      <c r="BZM31" s="9"/>
      <c r="BZN31" s="9"/>
      <c r="BZO31" s="9"/>
      <c r="BZP31" s="9"/>
      <c r="BZQ31" s="9"/>
      <c r="BZR31" s="9"/>
      <c r="BZS31" s="9"/>
      <c r="BZT31" s="9"/>
      <c r="BZU31" s="9"/>
      <c r="BZV31" s="9"/>
      <c r="BZW31" s="9"/>
      <c r="BZX31" s="9"/>
      <c r="BZY31" s="9"/>
      <c r="BZZ31" s="9"/>
      <c r="CAA31" s="9"/>
      <c r="CAB31" s="9"/>
      <c r="CAC31" s="9"/>
      <c r="CAD31" s="9"/>
      <c r="CAE31" s="9"/>
      <c r="CAF31" s="9"/>
      <c r="CAG31" s="9"/>
      <c r="CAH31" s="9"/>
      <c r="CAI31" s="9"/>
      <c r="CAJ31" s="9"/>
      <c r="CAK31" s="9"/>
      <c r="CAL31" s="9"/>
      <c r="CAM31" s="9"/>
      <c r="CAN31" s="9"/>
      <c r="CAO31" s="9"/>
      <c r="CAP31" s="9"/>
      <c r="CAQ31" s="9"/>
      <c r="CAR31" s="9"/>
      <c r="CAS31" s="9"/>
      <c r="CAT31" s="9"/>
      <c r="CAU31" s="9"/>
      <c r="CAV31" s="9"/>
      <c r="CAW31" s="9"/>
      <c r="CAX31" s="9"/>
      <c r="CAY31" s="9"/>
      <c r="CAZ31" s="9"/>
      <c r="CBA31" s="9"/>
      <c r="CBB31" s="9"/>
      <c r="CBC31" s="9"/>
      <c r="CBD31" s="9"/>
      <c r="CBE31" s="9"/>
      <c r="CBF31" s="9"/>
      <c r="CBG31" s="9"/>
      <c r="CBH31" s="9"/>
      <c r="CBI31" s="9"/>
      <c r="CBJ31" s="9"/>
      <c r="CBK31" s="9"/>
      <c r="CBL31" s="9"/>
      <c r="CBM31" s="9"/>
      <c r="CBN31" s="9"/>
      <c r="CBO31" s="9"/>
      <c r="CBP31" s="9"/>
      <c r="CBQ31" s="9"/>
      <c r="CBR31" s="9"/>
      <c r="CBS31" s="9"/>
      <c r="CBT31" s="9"/>
      <c r="CBU31" s="9"/>
      <c r="CBV31" s="9"/>
      <c r="CBW31" s="9"/>
      <c r="CBX31" s="9"/>
      <c r="CBY31" s="9"/>
      <c r="CBZ31" s="9"/>
      <c r="CCA31" s="9"/>
      <c r="CCB31" s="9"/>
      <c r="CCC31" s="9"/>
      <c r="CCD31" s="9"/>
      <c r="CCE31" s="9"/>
      <c r="CCF31" s="9"/>
      <c r="CCG31" s="9"/>
      <c r="CCH31" s="9"/>
      <c r="CCI31" s="9"/>
      <c r="CCJ31" s="9"/>
      <c r="CCK31" s="9"/>
      <c r="CCL31" s="9"/>
      <c r="CCM31" s="9"/>
      <c r="CCN31" s="9"/>
      <c r="CCO31" s="9"/>
      <c r="CCP31" s="9"/>
      <c r="CCQ31" s="9"/>
      <c r="CCR31" s="9"/>
      <c r="CCS31" s="9"/>
      <c r="CCT31" s="9"/>
      <c r="CCU31" s="9"/>
      <c r="CCV31" s="9"/>
      <c r="CCW31" s="9"/>
      <c r="CCX31" s="9"/>
      <c r="CCY31" s="9"/>
      <c r="CCZ31" s="9"/>
      <c r="CDA31" s="9"/>
      <c r="CDB31" s="9"/>
      <c r="CDC31" s="9"/>
      <c r="CDD31" s="9"/>
      <c r="CDE31" s="9"/>
      <c r="CDF31" s="9"/>
      <c r="CDG31" s="9"/>
      <c r="CDH31" s="9"/>
      <c r="CDI31" s="9"/>
      <c r="CDJ31" s="9"/>
      <c r="CDK31" s="9"/>
      <c r="CDL31" s="9"/>
      <c r="CDM31" s="9"/>
      <c r="CDN31" s="9"/>
      <c r="CDO31" s="9"/>
      <c r="CDP31" s="9"/>
      <c r="CDQ31" s="9"/>
      <c r="CDR31" s="9"/>
      <c r="CDS31" s="9"/>
      <c r="CDT31" s="9"/>
      <c r="CDU31" s="9"/>
      <c r="CDV31" s="9"/>
      <c r="CDW31" s="9"/>
      <c r="CDX31" s="9"/>
      <c r="CDY31" s="9"/>
      <c r="CDZ31" s="9"/>
      <c r="CEA31" s="9"/>
      <c r="CEB31" s="9"/>
      <c r="CEC31" s="9"/>
      <c r="CED31" s="9"/>
      <c r="CEE31" s="9"/>
      <c r="CEF31" s="9"/>
      <c r="CEG31" s="9"/>
      <c r="CEH31" s="9"/>
      <c r="CEI31" s="9"/>
      <c r="CEJ31" s="9"/>
      <c r="CEK31" s="9"/>
      <c r="CEL31" s="9"/>
      <c r="CEM31" s="9"/>
      <c r="CEN31" s="9"/>
      <c r="CEO31" s="9"/>
      <c r="CEP31" s="9"/>
      <c r="CEQ31" s="9"/>
      <c r="CER31" s="9"/>
      <c r="CES31" s="9"/>
      <c r="CET31" s="9"/>
      <c r="CEU31" s="9"/>
      <c r="CEV31" s="9"/>
      <c r="CEW31" s="9"/>
      <c r="CEX31" s="9"/>
      <c r="CEY31" s="9"/>
      <c r="CEZ31" s="9"/>
      <c r="CFA31" s="9"/>
      <c r="CFB31" s="9"/>
      <c r="CFC31" s="9"/>
      <c r="CFD31" s="9"/>
      <c r="CFE31" s="9"/>
      <c r="CFF31" s="9"/>
      <c r="CFG31" s="9"/>
      <c r="CFH31" s="9"/>
      <c r="CFI31" s="9"/>
      <c r="CFJ31" s="9"/>
      <c r="CFK31" s="9"/>
      <c r="CFL31" s="9"/>
      <c r="CFM31" s="9"/>
      <c r="CFN31" s="9"/>
      <c r="CFO31" s="9"/>
      <c r="CFP31" s="9"/>
      <c r="CFQ31" s="9"/>
      <c r="CFR31" s="9"/>
      <c r="CFS31" s="9"/>
      <c r="CFT31" s="9"/>
      <c r="CFU31" s="9"/>
      <c r="CFV31" s="9"/>
      <c r="CFW31" s="9"/>
      <c r="CFX31" s="9"/>
      <c r="CFY31" s="9"/>
      <c r="CFZ31" s="9"/>
      <c r="CGA31" s="9"/>
      <c r="CGB31" s="9"/>
      <c r="CGC31" s="9"/>
      <c r="CGD31" s="9"/>
      <c r="CGE31" s="9"/>
      <c r="CGF31" s="9"/>
      <c r="CGG31" s="9"/>
      <c r="CGH31" s="9"/>
      <c r="CGI31" s="9"/>
      <c r="CGJ31" s="9"/>
      <c r="CGK31" s="9"/>
      <c r="CGL31" s="9"/>
      <c r="CGM31" s="9"/>
      <c r="CGN31" s="9"/>
      <c r="CGO31" s="9"/>
      <c r="CGP31" s="9"/>
      <c r="CGQ31" s="9"/>
      <c r="CGR31" s="9"/>
      <c r="CGS31" s="9"/>
      <c r="CGT31" s="9"/>
      <c r="CGU31" s="9"/>
      <c r="CGV31" s="9"/>
      <c r="CGW31" s="9"/>
      <c r="CGX31" s="9"/>
      <c r="CGY31" s="9"/>
      <c r="CGZ31" s="9"/>
      <c r="CHA31" s="9"/>
      <c r="CHB31" s="9"/>
      <c r="CHC31" s="9"/>
      <c r="CHD31" s="9"/>
      <c r="CHE31" s="9"/>
      <c r="CHF31" s="9"/>
      <c r="CHG31" s="9"/>
      <c r="CHH31" s="9"/>
      <c r="CHI31" s="9"/>
      <c r="CHJ31" s="9"/>
      <c r="CHK31" s="9"/>
      <c r="CHL31" s="9"/>
      <c r="CHM31" s="9"/>
      <c r="CHN31" s="9"/>
      <c r="CHO31" s="9"/>
      <c r="CHP31" s="9"/>
      <c r="CHQ31" s="9"/>
      <c r="CHR31" s="9"/>
      <c r="CHS31" s="9"/>
      <c r="CHT31" s="9"/>
      <c r="CHU31" s="9"/>
      <c r="CHV31" s="9"/>
      <c r="CHW31" s="9"/>
      <c r="CHX31" s="9"/>
      <c r="CHY31" s="9"/>
      <c r="CHZ31" s="9"/>
      <c r="CIA31" s="9"/>
      <c r="CIB31" s="9"/>
      <c r="CIC31" s="9"/>
      <c r="CID31" s="9"/>
      <c r="CIE31" s="9"/>
      <c r="CIF31" s="9"/>
      <c r="CIG31" s="9"/>
      <c r="CIH31" s="9"/>
      <c r="CII31" s="9"/>
      <c r="CIJ31" s="9"/>
      <c r="CIK31" s="9"/>
      <c r="CIL31" s="9"/>
      <c r="CIM31" s="9"/>
      <c r="CIN31" s="9"/>
      <c r="CIO31" s="9"/>
      <c r="CIP31" s="9"/>
      <c r="CIQ31" s="9"/>
      <c r="CIR31" s="9"/>
      <c r="CIS31" s="9"/>
      <c r="CIT31" s="9"/>
      <c r="CIU31" s="9"/>
      <c r="CIV31" s="9"/>
      <c r="CIW31" s="9"/>
      <c r="CIX31" s="9"/>
      <c r="CIY31" s="9"/>
      <c r="CIZ31" s="9"/>
      <c r="CJA31" s="9"/>
      <c r="CJB31" s="9"/>
      <c r="CJC31" s="9"/>
      <c r="CJD31" s="9"/>
      <c r="CJE31" s="9"/>
      <c r="CJF31" s="9"/>
      <c r="CJG31" s="9"/>
      <c r="CJH31" s="9"/>
      <c r="CJI31" s="9"/>
      <c r="CJJ31" s="9"/>
      <c r="CJK31" s="9"/>
      <c r="CJL31" s="9"/>
      <c r="CJM31" s="9"/>
      <c r="CJN31" s="9"/>
      <c r="CJO31" s="9"/>
      <c r="CJP31" s="9"/>
      <c r="CJQ31" s="9"/>
      <c r="CJR31" s="9"/>
      <c r="CJS31" s="9"/>
      <c r="CJT31" s="9"/>
      <c r="CJU31" s="9"/>
      <c r="CJV31" s="9"/>
      <c r="CJW31" s="9"/>
      <c r="CJX31" s="9"/>
      <c r="CJY31" s="9"/>
      <c r="CJZ31" s="9"/>
      <c r="CKA31" s="9"/>
      <c r="CKB31" s="9"/>
      <c r="CKC31" s="9"/>
      <c r="CKD31" s="9"/>
      <c r="CKE31" s="9"/>
      <c r="CKF31" s="9"/>
      <c r="CKG31" s="9"/>
      <c r="CKH31" s="9"/>
      <c r="CKI31" s="9"/>
      <c r="CKJ31" s="9"/>
      <c r="CKK31" s="9"/>
      <c r="CKL31" s="9"/>
      <c r="CKM31" s="9"/>
      <c r="CKN31" s="9"/>
      <c r="CKO31" s="9"/>
      <c r="CKP31" s="9"/>
      <c r="CKQ31" s="9"/>
      <c r="CKR31" s="9"/>
      <c r="CKS31" s="9"/>
      <c r="CKT31" s="9"/>
      <c r="CKU31" s="9"/>
      <c r="CKV31" s="9"/>
      <c r="CKW31" s="9"/>
      <c r="CKX31" s="9"/>
      <c r="CKY31" s="9"/>
      <c r="CKZ31" s="9"/>
      <c r="CLA31" s="9"/>
      <c r="CLB31" s="9"/>
      <c r="CLC31" s="9"/>
      <c r="CLD31" s="9"/>
      <c r="CLE31" s="9"/>
      <c r="CLF31" s="9"/>
      <c r="CLG31" s="9"/>
      <c r="CLH31" s="9"/>
      <c r="CLI31" s="9"/>
      <c r="CLJ31" s="9"/>
      <c r="CLK31" s="9"/>
      <c r="CLL31" s="9"/>
      <c r="CLM31" s="9"/>
      <c r="CLN31" s="9"/>
      <c r="CLO31" s="9"/>
      <c r="CLP31" s="9"/>
      <c r="CLQ31" s="9"/>
      <c r="CLR31" s="9"/>
      <c r="CLS31" s="9"/>
      <c r="CLT31" s="9"/>
      <c r="CLU31" s="9"/>
      <c r="CLV31" s="9"/>
      <c r="CLW31" s="9"/>
      <c r="CLX31" s="9"/>
      <c r="CLY31" s="9"/>
      <c r="CLZ31" s="9"/>
      <c r="CMA31" s="9"/>
      <c r="CMB31" s="9"/>
      <c r="CMC31" s="9"/>
      <c r="CMD31" s="9"/>
      <c r="CME31" s="9"/>
      <c r="CMF31" s="9"/>
      <c r="CMG31" s="9"/>
      <c r="CMH31" s="9"/>
      <c r="CMI31" s="9"/>
      <c r="CMJ31" s="9"/>
      <c r="CMK31" s="9"/>
      <c r="CML31" s="9"/>
      <c r="CMM31" s="9"/>
      <c r="CMN31" s="9"/>
      <c r="CMO31" s="9"/>
      <c r="CMP31" s="9"/>
      <c r="CMQ31" s="9"/>
      <c r="CMR31" s="9"/>
      <c r="CMS31" s="9"/>
      <c r="CMT31" s="9"/>
      <c r="CMU31" s="9"/>
      <c r="CMV31" s="9"/>
      <c r="CMW31" s="9"/>
      <c r="CMX31" s="9"/>
      <c r="CMY31" s="9"/>
      <c r="CMZ31" s="9"/>
      <c r="CNA31" s="9"/>
      <c r="CNB31" s="9"/>
      <c r="CNC31" s="9"/>
      <c r="CND31" s="9"/>
      <c r="CNE31" s="9"/>
      <c r="CNF31" s="9"/>
      <c r="CNG31" s="9"/>
      <c r="CNH31" s="9"/>
      <c r="CNI31" s="9"/>
      <c r="CNJ31" s="9"/>
      <c r="CNK31" s="9"/>
      <c r="CNL31" s="9"/>
      <c r="CNM31" s="9"/>
      <c r="CNN31" s="9"/>
      <c r="CNO31" s="9"/>
      <c r="CNP31" s="9"/>
      <c r="CNQ31" s="9"/>
      <c r="CNR31" s="9"/>
      <c r="CNS31" s="9"/>
      <c r="CNT31" s="9"/>
      <c r="CNU31" s="9"/>
    </row>
    <row r="32" spans="1:2413" ht="15" customHeight="1" x14ac:dyDescent="0.2">
      <c r="A32" s="99">
        <v>16</v>
      </c>
      <c r="B32" s="100" t="s">
        <v>201</v>
      </c>
      <c r="C32" s="101" t="s">
        <v>276</v>
      </c>
      <c r="D32" s="101" t="s">
        <v>276</v>
      </c>
      <c r="E32" s="101" t="s">
        <v>276</v>
      </c>
      <c r="F32" s="101" t="s">
        <v>276</v>
      </c>
      <c r="G32" s="102">
        <f t="shared" si="0"/>
        <v>0</v>
      </c>
      <c r="H32" s="103">
        <f>IF(G42=0,0,G32/G$42)</f>
        <v>0</v>
      </c>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c r="XV32" s="9"/>
      <c r="XW32" s="9"/>
      <c r="XX32" s="9"/>
      <c r="XY32" s="9"/>
      <c r="XZ32" s="9"/>
      <c r="YA32" s="9"/>
      <c r="YB32" s="9"/>
      <c r="YC32" s="9"/>
      <c r="YD32" s="9"/>
      <c r="YE32" s="9"/>
      <c r="YF32" s="9"/>
      <c r="YG32" s="9"/>
      <c r="YH32" s="9"/>
      <c r="YI32" s="9"/>
      <c r="YJ32" s="9"/>
      <c r="YK32" s="9"/>
      <c r="YL32" s="9"/>
      <c r="YM32" s="9"/>
      <c r="YN32" s="9"/>
      <c r="YO32" s="9"/>
      <c r="YP32" s="9"/>
      <c r="YQ32" s="9"/>
      <c r="YR32" s="9"/>
      <c r="YS32" s="9"/>
      <c r="YT32" s="9"/>
      <c r="YU32" s="9"/>
      <c r="YV32" s="9"/>
      <c r="YW32" s="9"/>
      <c r="YX32" s="9"/>
      <c r="YY32" s="9"/>
      <c r="YZ32" s="9"/>
      <c r="ZA32" s="9"/>
      <c r="ZB32" s="9"/>
      <c r="ZC32" s="9"/>
      <c r="ZD32" s="9"/>
      <c r="ZE32" s="9"/>
      <c r="ZF32" s="9"/>
      <c r="ZG32" s="9"/>
      <c r="ZH32" s="9"/>
      <c r="ZI32" s="9"/>
      <c r="ZJ32" s="9"/>
      <c r="ZK32" s="9"/>
      <c r="ZL32" s="9"/>
      <c r="ZM32" s="9"/>
      <c r="ZN32" s="9"/>
      <c r="ZO32" s="9"/>
      <c r="ZP32" s="9"/>
      <c r="ZQ32" s="9"/>
      <c r="ZR32" s="9"/>
      <c r="ZS32" s="9"/>
      <c r="ZT32" s="9"/>
      <c r="ZU32" s="9"/>
      <c r="ZV32" s="9"/>
      <c r="ZW32" s="9"/>
      <c r="ZX32" s="9"/>
      <c r="ZY32" s="9"/>
      <c r="ZZ32" s="9"/>
      <c r="AAA32" s="9"/>
      <c r="AAB32" s="9"/>
      <c r="AAC32" s="9"/>
      <c r="AAD32" s="9"/>
      <c r="AAE32" s="9"/>
      <c r="AAF32" s="9"/>
      <c r="AAG32" s="9"/>
      <c r="AAH32" s="9"/>
      <c r="AAI32" s="9"/>
      <c r="AAJ32" s="9"/>
      <c r="AAK32" s="9"/>
      <c r="AAL32" s="9"/>
      <c r="AAM32" s="9"/>
      <c r="AAN32" s="9"/>
      <c r="AAO32" s="9"/>
      <c r="AAP32" s="9"/>
      <c r="AAQ32" s="9"/>
      <c r="AAR32" s="9"/>
      <c r="AAS32" s="9"/>
      <c r="AAT32" s="9"/>
      <c r="AAU32" s="9"/>
      <c r="AAV32" s="9"/>
      <c r="AAW32" s="9"/>
      <c r="AAX32" s="9"/>
      <c r="AAY32" s="9"/>
      <c r="AAZ32" s="9"/>
      <c r="ABA32" s="9"/>
      <c r="ABB32" s="9"/>
      <c r="ABC32" s="9"/>
      <c r="ABD32" s="9"/>
      <c r="ABE32" s="9"/>
      <c r="ABF32" s="9"/>
      <c r="ABG32" s="9"/>
      <c r="ABH32" s="9"/>
      <c r="ABI32" s="9"/>
      <c r="ABJ32" s="9"/>
      <c r="ABK32" s="9"/>
      <c r="ABL32" s="9"/>
      <c r="ABM32" s="9"/>
      <c r="ABN32" s="9"/>
      <c r="ABO32" s="9"/>
      <c r="ABP32" s="9"/>
      <c r="ABQ32" s="9"/>
      <c r="ABR32" s="9"/>
      <c r="ABS32" s="9"/>
      <c r="ABT32" s="9"/>
      <c r="ABU32" s="9"/>
      <c r="ABV32" s="9"/>
      <c r="ABW32" s="9"/>
      <c r="ABX32" s="9"/>
      <c r="ABY32" s="9"/>
      <c r="ABZ32" s="9"/>
      <c r="ACA32" s="9"/>
      <c r="ACB32" s="9"/>
      <c r="ACC32" s="9"/>
      <c r="ACD32" s="9"/>
      <c r="ACE32" s="9"/>
      <c r="ACF32" s="9"/>
      <c r="ACG32" s="9"/>
      <c r="ACH32" s="9"/>
      <c r="ACI32" s="9"/>
      <c r="ACJ32" s="9"/>
      <c r="ACK32" s="9"/>
      <c r="ACL32" s="9"/>
      <c r="ACM32" s="9"/>
      <c r="ACN32" s="9"/>
      <c r="ACO32" s="9"/>
      <c r="ACP32" s="9"/>
      <c r="ACQ32" s="9"/>
      <c r="ACR32" s="9"/>
      <c r="ACS32" s="9"/>
      <c r="ACT32" s="9"/>
      <c r="ACU32" s="9"/>
      <c r="ACV32" s="9"/>
      <c r="ACW32" s="9"/>
      <c r="ACX32" s="9"/>
      <c r="ACY32" s="9"/>
      <c r="ACZ32" s="9"/>
      <c r="ADA32" s="9"/>
      <c r="ADB32" s="9"/>
      <c r="ADC32" s="9"/>
      <c r="ADD32" s="9"/>
      <c r="ADE32" s="9"/>
      <c r="ADF32" s="9"/>
      <c r="ADG32" s="9"/>
      <c r="ADH32" s="9"/>
      <c r="ADI32" s="9"/>
      <c r="ADJ32" s="9"/>
      <c r="ADK32" s="9"/>
      <c r="ADL32" s="9"/>
      <c r="ADM32" s="9"/>
      <c r="ADN32" s="9"/>
      <c r="ADO32" s="9"/>
      <c r="ADP32" s="9"/>
      <c r="ADQ32" s="9"/>
      <c r="ADR32" s="9"/>
      <c r="ADS32" s="9"/>
      <c r="ADT32" s="9"/>
      <c r="ADU32" s="9"/>
      <c r="ADV32" s="9"/>
      <c r="ADW32" s="9"/>
      <c r="ADX32" s="9"/>
      <c r="ADY32" s="9"/>
      <c r="ADZ32" s="9"/>
      <c r="AEA32" s="9"/>
      <c r="AEB32" s="9"/>
      <c r="AEC32" s="9"/>
      <c r="AED32" s="9"/>
      <c r="AEE32" s="9"/>
      <c r="AEF32" s="9"/>
      <c r="AEG32" s="9"/>
      <c r="AEH32" s="9"/>
      <c r="AEI32" s="9"/>
      <c r="AEJ32" s="9"/>
      <c r="AEK32" s="9"/>
      <c r="AEL32" s="9"/>
      <c r="AEM32" s="9"/>
      <c r="AEN32" s="9"/>
      <c r="AEO32" s="9"/>
      <c r="AEP32" s="9"/>
      <c r="AEQ32" s="9"/>
      <c r="AER32" s="9"/>
      <c r="AES32" s="9"/>
      <c r="AET32" s="9"/>
      <c r="AEU32" s="9"/>
      <c r="AEV32" s="9"/>
      <c r="AEW32" s="9"/>
      <c r="AEX32" s="9"/>
      <c r="AEY32" s="9"/>
      <c r="AEZ32" s="9"/>
      <c r="AFA32" s="9"/>
      <c r="AFB32" s="9"/>
      <c r="AFC32" s="9"/>
      <c r="AFD32" s="9"/>
      <c r="AFE32" s="9"/>
      <c r="AFF32" s="9"/>
      <c r="AFG32" s="9"/>
      <c r="AFH32" s="9"/>
      <c r="AFI32" s="9"/>
      <c r="AFJ32" s="9"/>
      <c r="AFK32" s="9"/>
      <c r="AFL32" s="9"/>
      <c r="AFM32" s="9"/>
      <c r="AFN32" s="9"/>
      <c r="AFO32" s="9"/>
      <c r="AFP32" s="9"/>
      <c r="AFQ32" s="9"/>
      <c r="AFR32" s="9"/>
      <c r="AFS32" s="9"/>
      <c r="AFT32" s="9"/>
      <c r="AFU32" s="9"/>
      <c r="AFV32" s="9"/>
      <c r="AFW32" s="9"/>
      <c r="AFX32" s="9"/>
      <c r="AFY32" s="9"/>
      <c r="AFZ32" s="9"/>
      <c r="AGA32" s="9"/>
      <c r="AGB32" s="9"/>
      <c r="AGC32" s="9"/>
      <c r="AGD32" s="9"/>
      <c r="AGE32" s="9"/>
      <c r="AGF32" s="9"/>
      <c r="AGG32" s="9"/>
      <c r="AGH32" s="9"/>
      <c r="AGI32" s="9"/>
      <c r="AGJ32" s="9"/>
      <c r="AGK32" s="9"/>
      <c r="AGL32" s="9"/>
      <c r="AGM32" s="9"/>
      <c r="AGN32" s="9"/>
      <c r="AGO32" s="9"/>
      <c r="AGP32" s="9"/>
      <c r="AGQ32" s="9"/>
      <c r="AGR32" s="9"/>
      <c r="AGS32" s="9"/>
      <c r="AGT32" s="9"/>
      <c r="AGU32" s="9"/>
      <c r="AGV32" s="9"/>
      <c r="AGW32" s="9"/>
      <c r="AGX32" s="9"/>
      <c r="AGY32" s="9"/>
      <c r="AGZ32" s="9"/>
      <c r="AHA32" s="9"/>
      <c r="AHB32" s="9"/>
      <c r="AHC32" s="9"/>
      <c r="AHD32" s="9"/>
      <c r="AHE32" s="9"/>
      <c r="AHF32" s="9"/>
      <c r="AHG32" s="9"/>
      <c r="AHH32" s="9"/>
      <c r="AHI32" s="9"/>
      <c r="AHJ32" s="9"/>
      <c r="AHK32" s="9"/>
      <c r="AHL32" s="9"/>
      <c r="AHM32" s="9"/>
      <c r="AHN32" s="9"/>
      <c r="AHO32" s="9"/>
      <c r="AHP32" s="9"/>
      <c r="AHQ32" s="9"/>
      <c r="AHR32" s="9"/>
      <c r="AHS32" s="9"/>
      <c r="AHT32" s="9"/>
      <c r="AHU32" s="9"/>
      <c r="AHV32" s="9"/>
      <c r="AHW32" s="9"/>
      <c r="AHX32" s="9"/>
      <c r="AHY32" s="9"/>
      <c r="AHZ32" s="9"/>
      <c r="AIA32" s="9"/>
      <c r="AIB32" s="9"/>
      <c r="AIC32" s="9"/>
      <c r="AID32" s="9"/>
      <c r="AIE32" s="9"/>
      <c r="AIF32" s="9"/>
      <c r="AIG32" s="9"/>
      <c r="AIH32" s="9"/>
      <c r="AII32" s="9"/>
      <c r="AIJ32" s="9"/>
      <c r="AIK32" s="9"/>
      <c r="AIL32" s="9"/>
      <c r="AIM32" s="9"/>
      <c r="AIN32" s="9"/>
      <c r="AIO32" s="9"/>
      <c r="AIP32" s="9"/>
      <c r="AIQ32" s="9"/>
      <c r="AIR32" s="9"/>
      <c r="AIS32" s="9"/>
      <c r="AIT32" s="9"/>
      <c r="AIU32" s="9"/>
      <c r="AIV32" s="9"/>
      <c r="AIW32" s="9"/>
      <c r="AIX32" s="9"/>
      <c r="AIY32" s="9"/>
      <c r="AIZ32" s="9"/>
      <c r="AJA32" s="9"/>
      <c r="AJB32" s="9"/>
      <c r="AJC32" s="9"/>
      <c r="AJD32" s="9"/>
      <c r="AJE32" s="9"/>
      <c r="AJF32" s="9"/>
      <c r="AJG32" s="9"/>
      <c r="AJH32" s="9"/>
      <c r="AJI32" s="9"/>
      <c r="AJJ32" s="9"/>
      <c r="AJK32" s="9"/>
      <c r="AJL32" s="9"/>
      <c r="AJM32" s="9"/>
      <c r="AJN32" s="9"/>
      <c r="AJO32" s="9"/>
      <c r="AJP32" s="9"/>
      <c r="AJQ32" s="9"/>
      <c r="AJR32" s="9"/>
      <c r="AJS32" s="9"/>
      <c r="AJT32" s="9"/>
      <c r="AJU32" s="9"/>
      <c r="AJV32" s="9"/>
      <c r="AJW32" s="9"/>
      <c r="AJX32" s="9"/>
      <c r="AJY32" s="9"/>
      <c r="AJZ32" s="9"/>
      <c r="AKA32" s="9"/>
      <c r="AKB32" s="9"/>
      <c r="AKC32" s="9"/>
      <c r="AKD32" s="9"/>
      <c r="AKE32" s="9"/>
      <c r="AKF32" s="9"/>
      <c r="AKG32" s="9"/>
      <c r="AKH32" s="9"/>
      <c r="AKI32" s="9"/>
      <c r="AKJ32" s="9"/>
      <c r="AKK32" s="9"/>
      <c r="AKL32" s="9"/>
      <c r="AKM32" s="9"/>
      <c r="AKN32" s="9"/>
      <c r="AKO32" s="9"/>
      <c r="AKP32" s="9"/>
      <c r="AKQ32" s="9"/>
      <c r="AKR32" s="9"/>
      <c r="AKS32" s="9"/>
      <c r="AKT32" s="9"/>
      <c r="AKU32" s="9"/>
      <c r="AKV32" s="9"/>
      <c r="AKW32" s="9"/>
      <c r="AKX32" s="9"/>
      <c r="AKY32" s="9"/>
      <c r="AKZ32" s="9"/>
      <c r="ALA32" s="9"/>
      <c r="ALB32" s="9"/>
      <c r="ALC32" s="9"/>
      <c r="ALD32" s="9"/>
      <c r="ALE32" s="9"/>
      <c r="ALF32" s="9"/>
      <c r="ALG32" s="9"/>
      <c r="ALH32" s="9"/>
      <c r="ALI32" s="9"/>
      <c r="ALJ32" s="9"/>
      <c r="ALK32" s="9"/>
      <c r="ALL32" s="9"/>
      <c r="ALM32" s="9"/>
      <c r="ALN32" s="9"/>
      <c r="ALO32" s="9"/>
      <c r="ALP32" s="9"/>
      <c r="ALQ32" s="9"/>
      <c r="ALR32" s="9"/>
      <c r="ALS32" s="9"/>
      <c r="ALT32" s="9"/>
      <c r="ALU32" s="9"/>
      <c r="ALV32" s="9"/>
      <c r="ALW32" s="9"/>
      <c r="ALX32" s="9"/>
      <c r="ALY32" s="9"/>
      <c r="ALZ32" s="9"/>
      <c r="AMA32" s="9"/>
      <c r="AMB32" s="9"/>
      <c r="AMC32" s="9"/>
      <c r="AMD32" s="9"/>
      <c r="AME32" s="9"/>
      <c r="AMF32" s="9"/>
      <c r="AMG32" s="9"/>
      <c r="AMH32" s="9"/>
      <c r="AMI32" s="9"/>
      <c r="AMJ32" s="9"/>
      <c r="AMK32" s="9"/>
      <c r="AML32" s="9"/>
      <c r="AMM32" s="9"/>
      <c r="AMN32" s="9"/>
      <c r="AMO32" s="9"/>
      <c r="AMP32" s="9"/>
      <c r="AMQ32" s="9"/>
      <c r="AMR32" s="9"/>
      <c r="AMS32" s="9"/>
      <c r="AMT32" s="9"/>
      <c r="AMU32" s="9"/>
      <c r="AMV32" s="9"/>
      <c r="AMW32" s="9"/>
      <c r="AMX32" s="9"/>
      <c r="AMY32" s="9"/>
      <c r="AMZ32" s="9"/>
      <c r="ANA32" s="9"/>
      <c r="ANB32" s="9"/>
      <c r="ANC32" s="9"/>
      <c r="AND32" s="9"/>
      <c r="ANE32" s="9"/>
      <c r="ANF32" s="9"/>
      <c r="ANG32" s="9"/>
      <c r="ANH32" s="9"/>
      <c r="ANI32" s="9"/>
      <c r="ANJ32" s="9"/>
      <c r="ANK32" s="9"/>
      <c r="ANL32" s="9"/>
      <c r="ANM32" s="9"/>
      <c r="ANN32" s="9"/>
      <c r="ANO32" s="9"/>
      <c r="ANP32" s="9"/>
      <c r="ANQ32" s="9"/>
      <c r="ANR32" s="9"/>
      <c r="ANS32" s="9"/>
      <c r="ANT32" s="9"/>
      <c r="ANU32" s="9"/>
      <c r="ANV32" s="9"/>
      <c r="ANW32" s="9"/>
      <c r="ANX32" s="9"/>
      <c r="ANY32" s="9"/>
      <c r="ANZ32" s="9"/>
      <c r="AOA32" s="9"/>
      <c r="AOB32" s="9"/>
      <c r="AOC32" s="9"/>
      <c r="AOD32" s="9"/>
      <c r="AOE32" s="9"/>
      <c r="AOF32" s="9"/>
      <c r="AOG32" s="9"/>
      <c r="AOH32" s="9"/>
      <c r="AOI32" s="9"/>
      <c r="AOJ32" s="9"/>
      <c r="AOK32" s="9"/>
      <c r="AOL32" s="9"/>
      <c r="AOM32" s="9"/>
      <c r="AON32" s="9"/>
      <c r="AOO32" s="9"/>
      <c r="AOP32" s="9"/>
      <c r="AOQ32" s="9"/>
      <c r="AOR32" s="9"/>
      <c r="AOS32" s="9"/>
      <c r="AOT32" s="9"/>
      <c r="AOU32" s="9"/>
      <c r="AOV32" s="9"/>
      <c r="AOW32" s="9"/>
      <c r="AOX32" s="9"/>
      <c r="AOY32" s="9"/>
      <c r="AOZ32" s="9"/>
      <c r="APA32" s="9"/>
      <c r="APB32" s="9"/>
      <c r="APC32" s="9"/>
      <c r="APD32" s="9"/>
      <c r="APE32" s="9"/>
      <c r="APF32" s="9"/>
      <c r="APG32" s="9"/>
      <c r="APH32" s="9"/>
      <c r="API32" s="9"/>
      <c r="APJ32" s="9"/>
      <c r="APK32" s="9"/>
      <c r="APL32" s="9"/>
      <c r="APM32" s="9"/>
      <c r="APN32" s="9"/>
      <c r="APO32" s="9"/>
      <c r="APP32" s="9"/>
      <c r="APQ32" s="9"/>
      <c r="APR32" s="9"/>
      <c r="APS32" s="9"/>
      <c r="APT32" s="9"/>
      <c r="APU32" s="9"/>
      <c r="APV32" s="9"/>
      <c r="APW32" s="9"/>
      <c r="APX32" s="9"/>
      <c r="APY32" s="9"/>
      <c r="APZ32" s="9"/>
      <c r="AQA32" s="9"/>
      <c r="AQB32" s="9"/>
      <c r="AQC32" s="9"/>
      <c r="AQD32" s="9"/>
      <c r="AQE32" s="9"/>
      <c r="AQF32" s="9"/>
      <c r="AQG32" s="9"/>
      <c r="AQH32" s="9"/>
      <c r="AQI32" s="9"/>
      <c r="AQJ32" s="9"/>
      <c r="AQK32" s="9"/>
      <c r="AQL32" s="9"/>
      <c r="AQM32" s="9"/>
      <c r="AQN32" s="9"/>
      <c r="AQO32" s="9"/>
      <c r="AQP32" s="9"/>
      <c r="AQQ32" s="9"/>
      <c r="AQR32" s="9"/>
      <c r="AQS32" s="9"/>
      <c r="AQT32" s="9"/>
      <c r="AQU32" s="9"/>
      <c r="AQV32" s="9"/>
      <c r="AQW32" s="9"/>
      <c r="AQX32" s="9"/>
      <c r="AQY32" s="9"/>
      <c r="AQZ32" s="9"/>
      <c r="ARA32" s="9"/>
      <c r="ARB32" s="9"/>
      <c r="ARC32" s="9"/>
      <c r="ARD32" s="9"/>
      <c r="ARE32" s="9"/>
      <c r="ARF32" s="9"/>
      <c r="ARG32" s="9"/>
      <c r="ARH32" s="9"/>
      <c r="ARI32" s="9"/>
      <c r="ARJ32" s="9"/>
      <c r="ARK32" s="9"/>
      <c r="ARL32" s="9"/>
      <c r="ARM32" s="9"/>
      <c r="ARN32" s="9"/>
      <c r="ARO32" s="9"/>
      <c r="ARP32" s="9"/>
      <c r="ARQ32" s="9"/>
      <c r="ARR32" s="9"/>
      <c r="ARS32" s="9"/>
      <c r="ART32" s="9"/>
      <c r="ARU32" s="9"/>
      <c r="ARV32" s="9"/>
      <c r="ARW32" s="9"/>
      <c r="ARX32" s="9"/>
      <c r="ARY32" s="9"/>
      <c r="ARZ32" s="9"/>
      <c r="ASA32" s="9"/>
      <c r="ASB32" s="9"/>
      <c r="ASC32" s="9"/>
      <c r="ASD32" s="9"/>
      <c r="ASE32" s="9"/>
      <c r="ASF32" s="9"/>
      <c r="ASG32" s="9"/>
      <c r="ASH32" s="9"/>
      <c r="ASI32" s="9"/>
      <c r="ASJ32" s="9"/>
      <c r="ASK32" s="9"/>
      <c r="ASL32" s="9"/>
      <c r="ASM32" s="9"/>
      <c r="ASN32" s="9"/>
      <c r="ASO32" s="9"/>
      <c r="ASP32" s="9"/>
      <c r="ASQ32" s="9"/>
      <c r="ASR32" s="9"/>
      <c r="ASS32" s="9"/>
      <c r="AST32" s="9"/>
      <c r="ASU32" s="9"/>
      <c r="ASV32" s="9"/>
      <c r="ASW32" s="9"/>
      <c r="ASX32" s="9"/>
      <c r="ASY32" s="9"/>
      <c r="ASZ32" s="9"/>
      <c r="ATA32" s="9"/>
      <c r="ATB32" s="9"/>
      <c r="ATC32" s="9"/>
      <c r="ATD32" s="9"/>
      <c r="ATE32" s="9"/>
      <c r="ATF32" s="9"/>
      <c r="ATG32" s="9"/>
      <c r="ATH32" s="9"/>
      <c r="ATI32" s="9"/>
      <c r="ATJ32" s="9"/>
      <c r="ATK32" s="9"/>
      <c r="ATL32" s="9"/>
      <c r="ATM32" s="9"/>
      <c r="ATN32" s="9"/>
      <c r="ATO32" s="9"/>
      <c r="ATP32" s="9"/>
      <c r="ATQ32" s="9"/>
      <c r="ATR32" s="9"/>
      <c r="ATS32" s="9"/>
      <c r="ATT32" s="9"/>
      <c r="ATU32" s="9"/>
      <c r="ATV32" s="9"/>
      <c r="ATW32" s="9"/>
      <c r="ATX32" s="9"/>
      <c r="ATY32" s="9"/>
      <c r="ATZ32" s="9"/>
      <c r="AUA32" s="9"/>
      <c r="AUB32" s="9"/>
      <c r="AUC32" s="9"/>
      <c r="AUD32" s="9"/>
      <c r="AUE32" s="9"/>
      <c r="AUF32" s="9"/>
      <c r="AUG32" s="9"/>
      <c r="AUH32" s="9"/>
      <c r="AUI32" s="9"/>
      <c r="AUJ32" s="9"/>
      <c r="AUK32" s="9"/>
      <c r="AUL32" s="9"/>
      <c r="AUM32" s="9"/>
      <c r="AUN32" s="9"/>
      <c r="AUO32" s="9"/>
      <c r="AUP32" s="9"/>
      <c r="AUQ32" s="9"/>
      <c r="AUR32" s="9"/>
      <c r="AUS32" s="9"/>
      <c r="AUT32" s="9"/>
      <c r="AUU32" s="9"/>
      <c r="AUV32" s="9"/>
      <c r="AUW32" s="9"/>
      <c r="AUX32" s="9"/>
      <c r="AUY32" s="9"/>
      <c r="AUZ32" s="9"/>
      <c r="AVA32" s="9"/>
      <c r="AVB32" s="9"/>
      <c r="AVC32" s="9"/>
      <c r="AVD32" s="9"/>
      <c r="AVE32" s="9"/>
      <c r="AVF32" s="9"/>
      <c r="AVG32" s="9"/>
      <c r="AVH32" s="9"/>
      <c r="AVI32" s="9"/>
      <c r="AVJ32" s="9"/>
      <c r="AVK32" s="9"/>
      <c r="AVL32" s="9"/>
      <c r="AVM32" s="9"/>
      <c r="AVN32" s="9"/>
      <c r="AVO32" s="9"/>
      <c r="AVP32" s="9"/>
      <c r="AVQ32" s="9"/>
      <c r="AVR32" s="9"/>
      <c r="AVS32" s="9"/>
      <c r="AVT32" s="9"/>
      <c r="AVU32" s="9"/>
      <c r="AVV32" s="9"/>
      <c r="AVW32" s="9"/>
      <c r="AVX32" s="9"/>
      <c r="AVY32" s="9"/>
      <c r="AVZ32" s="9"/>
      <c r="AWA32" s="9"/>
      <c r="AWB32" s="9"/>
      <c r="AWC32" s="9"/>
      <c r="AWD32" s="9"/>
      <c r="AWE32" s="9"/>
      <c r="AWF32" s="9"/>
      <c r="AWG32" s="9"/>
      <c r="AWH32" s="9"/>
      <c r="AWI32" s="9"/>
      <c r="AWJ32" s="9"/>
      <c r="AWK32" s="9"/>
      <c r="AWL32" s="9"/>
      <c r="AWM32" s="9"/>
      <c r="AWN32" s="9"/>
      <c r="AWO32" s="9"/>
      <c r="AWP32" s="9"/>
      <c r="AWQ32" s="9"/>
      <c r="AWR32" s="9"/>
      <c r="AWS32" s="9"/>
      <c r="AWT32" s="9"/>
      <c r="AWU32" s="9"/>
      <c r="AWV32" s="9"/>
      <c r="AWW32" s="9"/>
      <c r="AWX32" s="9"/>
      <c r="AWY32" s="9"/>
      <c r="AWZ32" s="9"/>
      <c r="AXA32" s="9"/>
      <c r="AXB32" s="9"/>
      <c r="AXC32" s="9"/>
      <c r="AXD32" s="9"/>
      <c r="AXE32" s="9"/>
      <c r="AXF32" s="9"/>
      <c r="AXG32" s="9"/>
      <c r="AXH32" s="9"/>
      <c r="AXI32" s="9"/>
      <c r="AXJ32" s="9"/>
      <c r="AXK32" s="9"/>
      <c r="AXL32" s="9"/>
      <c r="AXM32" s="9"/>
      <c r="AXN32" s="9"/>
      <c r="AXO32" s="9"/>
      <c r="AXP32" s="9"/>
      <c r="AXQ32" s="9"/>
      <c r="AXR32" s="9"/>
      <c r="AXS32" s="9"/>
      <c r="AXT32" s="9"/>
      <c r="AXU32" s="9"/>
      <c r="AXV32" s="9"/>
      <c r="AXW32" s="9"/>
      <c r="AXX32" s="9"/>
      <c r="AXY32" s="9"/>
      <c r="AXZ32" s="9"/>
      <c r="AYA32" s="9"/>
      <c r="AYB32" s="9"/>
      <c r="AYC32" s="9"/>
      <c r="AYD32" s="9"/>
      <c r="AYE32" s="9"/>
      <c r="AYF32" s="9"/>
      <c r="AYG32" s="9"/>
      <c r="AYH32" s="9"/>
      <c r="AYI32" s="9"/>
      <c r="AYJ32" s="9"/>
      <c r="AYK32" s="9"/>
      <c r="AYL32" s="9"/>
      <c r="AYM32" s="9"/>
      <c r="AYN32" s="9"/>
      <c r="AYO32" s="9"/>
      <c r="AYP32" s="9"/>
      <c r="AYQ32" s="9"/>
      <c r="AYR32" s="9"/>
      <c r="AYS32" s="9"/>
      <c r="AYT32" s="9"/>
      <c r="AYU32" s="9"/>
      <c r="AYV32" s="9"/>
      <c r="AYW32" s="9"/>
      <c r="AYX32" s="9"/>
      <c r="AYY32" s="9"/>
      <c r="AYZ32" s="9"/>
      <c r="AZA32" s="9"/>
      <c r="AZB32" s="9"/>
      <c r="AZC32" s="9"/>
      <c r="AZD32" s="9"/>
      <c r="AZE32" s="9"/>
      <c r="AZF32" s="9"/>
      <c r="AZG32" s="9"/>
      <c r="AZH32" s="9"/>
      <c r="AZI32" s="9"/>
      <c r="AZJ32" s="9"/>
      <c r="AZK32" s="9"/>
      <c r="AZL32" s="9"/>
      <c r="AZM32" s="9"/>
      <c r="AZN32" s="9"/>
      <c r="AZO32" s="9"/>
      <c r="AZP32" s="9"/>
      <c r="AZQ32" s="9"/>
      <c r="AZR32" s="9"/>
      <c r="AZS32" s="9"/>
      <c r="AZT32" s="9"/>
      <c r="AZU32" s="9"/>
      <c r="AZV32" s="9"/>
      <c r="AZW32" s="9"/>
      <c r="AZX32" s="9"/>
      <c r="AZY32" s="9"/>
      <c r="AZZ32" s="9"/>
      <c r="BAA32" s="9"/>
      <c r="BAB32" s="9"/>
      <c r="BAC32" s="9"/>
      <c r="BAD32" s="9"/>
      <c r="BAE32" s="9"/>
      <c r="BAF32" s="9"/>
      <c r="BAG32" s="9"/>
      <c r="BAH32" s="9"/>
      <c r="BAI32" s="9"/>
      <c r="BAJ32" s="9"/>
      <c r="BAK32" s="9"/>
      <c r="BAL32" s="9"/>
      <c r="BAM32" s="9"/>
      <c r="BAN32" s="9"/>
      <c r="BAO32" s="9"/>
      <c r="BAP32" s="9"/>
      <c r="BAQ32" s="9"/>
      <c r="BAR32" s="9"/>
      <c r="BAS32" s="9"/>
      <c r="BAT32" s="9"/>
      <c r="BAU32" s="9"/>
      <c r="BAV32" s="9"/>
      <c r="BAW32" s="9"/>
      <c r="BAX32" s="9"/>
      <c r="BAY32" s="9"/>
      <c r="BAZ32" s="9"/>
      <c r="BBA32" s="9"/>
      <c r="BBB32" s="9"/>
      <c r="BBC32" s="9"/>
      <c r="BBD32" s="9"/>
      <c r="BBE32" s="9"/>
      <c r="BBF32" s="9"/>
      <c r="BBG32" s="9"/>
      <c r="BBH32" s="9"/>
      <c r="BBI32" s="9"/>
      <c r="BBJ32" s="9"/>
      <c r="BBK32" s="9"/>
      <c r="BBL32" s="9"/>
      <c r="BBM32" s="9"/>
      <c r="BBN32" s="9"/>
      <c r="BBO32" s="9"/>
      <c r="BBP32" s="9"/>
      <c r="BBQ32" s="9"/>
      <c r="BBR32" s="9"/>
      <c r="BBS32" s="9"/>
      <c r="BBT32" s="9"/>
      <c r="BBU32" s="9"/>
      <c r="BBV32" s="9"/>
      <c r="BBW32" s="9"/>
      <c r="BBX32" s="9"/>
      <c r="BBY32" s="9"/>
      <c r="BBZ32" s="9"/>
      <c r="BCA32" s="9"/>
      <c r="BCB32" s="9"/>
      <c r="BCC32" s="9"/>
      <c r="BCD32" s="9"/>
      <c r="BCE32" s="9"/>
      <c r="BCF32" s="9"/>
      <c r="BCG32" s="9"/>
      <c r="BCH32" s="9"/>
      <c r="BCI32" s="9"/>
      <c r="BCJ32" s="9"/>
      <c r="BCK32" s="9"/>
      <c r="BCL32" s="9"/>
      <c r="BCM32" s="9"/>
      <c r="BCN32" s="9"/>
      <c r="BCO32" s="9"/>
      <c r="BCP32" s="9"/>
      <c r="BCQ32" s="9"/>
      <c r="BCR32" s="9"/>
      <c r="BCS32" s="9"/>
      <c r="BCT32" s="9"/>
      <c r="BCU32" s="9"/>
      <c r="BCV32" s="9"/>
      <c r="BCW32" s="9"/>
      <c r="BCX32" s="9"/>
      <c r="BCY32" s="9"/>
      <c r="BCZ32" s="9"/>
      <c r="BDA32" s="9"/>
      <c r="BDB32" s="9"/>
      <c r="BDC32" s="9"/>
      <c r="BDD32" s="9"/>
      <c r="BDE32" s="9"/>
      <c r="BDF32" s="9"/>
      <c r="BDG32" s="9"/>
      <c r="BDH32" s="9"/>
      <c r="BDI32" s="9"/>
      <c r="BDJ32" s="9"/>
      <c r="BDK32" s="9"/>
      <c r="BDL32" s="9"/>
      <c r="BDM32" s="9"/>
      <c r="BDN32" s="9"/>
      <c r="BDO32" s="9"/>
      <c r="BDP32" s="9"/>
      <c r="BDQ32" s="9"/>
      <c r="BDR32" s="9"/>
      <c r="BDS32" s="9"/>
      <c r="BDT32" s="9"/>
      <c r="BDU32" s="9"/>
      <c r="BDV32" s="9"/>
      <c r="BDW32" s="9"/>
      <c r="BDX32" s="9"/>
      <c r="BDY32" s="9"/>
      <c r="BDZ32" s="9"/>
      <c r="BEA32" s="9"/>
      <c r="BEB32" s="9"/>
      <c r="BEC32" s="9"/>
      <c r="BED32" s="9"/>
      <c r="BEE32" s="9"/>
      <c r="BEF32" s="9"/>
      <c r="BEG32" s="9"/>
      <c r="BEH32" s="9"/>
      <c r="BEI32" s="9"/>
      <c r="BEJ32" s="9"/>
      <c r="BEK32" s="9"/>
      <c r="BEL32" s="9"/>
      <c r="BEM32" s="9"/>
      <c r="BEN32" s="9"/>
      <c r="BEO32" s="9"/>
      <c r="BEP32" s="9"/>
      <c r="BEQ32" s="9"/>
      <c r="BER32" s="9"/>
      <c r="BES32" s="9"/>
      <c r="BET32" s="9"/>
      <c r="BEU32" s="9"/>
      <c r="BEV32" s="9"/>
      <c r="BEW32" s="9"/>
      <c r="BEX32" s="9"/>
      <c r="BEY32" s="9"/>
      <c r="BEZ32" s="9"/>
      <c r="BFA32" s="9"/>
      <c r="BFB32" s="9"/>
      <c r="BFC32" s="9"/>
      <c r="BFD32" s="9"/>
      <c r="BFE32" s="9"/>
      <c r="BFF32" s="9"/>
      <c r="BFG32" s="9"/>
      <c r="BFH32" s="9"/>
      <c r="BFI32" s="9"/>
      <c r="BFJ32" s="9"/>
      <c r="BFK32" s="9"/>
      <c r="BFL32" s="9"/>
      <c r="BFM32" s="9"/>
      <c r="BFN32" s="9"/>
      <c r="BFO32" s="9"/>
      <c r="BFP32" s="9"/>
      <c r="BFQ32" s="9"/>
      <c r="BFR32" s="9"/>
      <c r="BFS32" s="9"/>
      <c r="BFT32" s="9"/>
      <c r="BFU32" s="9"/>
      <c r="BFV32" s="9"/>
      <c r="BFW32" s="9"/>
      <c r="BFX32" s="9"/>
      <c r="BFY32" s="9"/>
      <c r="BFZ32" s="9"/>
      <c r="BGA32" s="9"/>
      <c r="BGB32" s="9"/>
      <c r="BGC32" s="9"/>
      <c r="BGD32" s="9"/>
      <c r="BGE32" s="9"/>
      <c r="BGF32" s="9"/>
      <c r="BGG32" s="9"/>
      <c r="BGH32" s="9"/>
      <c r="BGI32" s="9"/>
      <c r="BGJ32" s="9"/>
      <c r="BGK32" s="9"/>
      <c r="BGL32" s="9"/>
      <c r="BGM32" s="9"/>
      <c r="BGN32" s="9"/>
      <c r="BGO32" s="9"/>
      <c r="BGP32" s="9"/>
      <c r="BGQ32" s="9"/>
      <c r="BGR32" s="9"/>
      <c r="BGS32" s="9"/>
      <c r="BGT32" s="9"/>
      <c r="BGU32" s="9"/>
      <c r="BGV32" s="9"/>
      <c r="BGW32" s="9"/>
      <c r="BGX32" s="9"/>
      <c r="BGY32" s="9"/>
      <c r="BGZ32" s="9"/>
      <c r="BHA32" s="9"/>
      <c r="BHB32" s="9"/>
      <c r="BHC32" s="9"/>
      <c r="BHD32" s="9"/>
      <c r="BHE32" s="9"/>
      <c r="BHF32" s="9"/>
      <c r="BHG32" s="9"/>
      <c r="BHH32" s="9"/>
      <c r="BHI32" s="9"/>
      <c r="BHJ32" s="9"/>
      <c r="BHK32" s="9"/>
      <c r="BHL32" s="9"/>
      <c r="BHM32" s="9"/>
      <c r="BHN32" s="9"/>
      <c r="BHO32" s="9"/>
      <c r="BHP32" s="9"/>
      <c r="BHQ32" s="9"/>
      <c r="BHR32" s="9"/>
      <c r="BHS32" s="9"/>
      <c r="BHT32" s="9"/>
      <c r="BHU32" s="9"/>
      <c r="BHV32" s="9"/>
      <c r="BHW32" s="9"/>
      <c r="BHX32" s="9"/>
      <c r="BHY32" s="9"/>
      <c r="BHZ32" s="9"/>
      <c r="BIA32" s="9"/>
      <c r="BIB32" s="9"/>
      <c r="BIC32" s="9"/>
      <c r="BID32" s="9"/>
      <c r="BIE32" s="9"/>
      <c r="BIF32" s="9"/>
      <c r="BIG32" s="9"/>
      <c r="BIH32" s="9"/>
      <c r="BII32" s="9"/>
      <c r="BIJ32" s="9"/>
      <c r="BIK32" s="9"/>
      <c r="BIL32" s="9"/>
      <c r="BIM32" s="9"/>
      <c r="BIN32" s="9"/>
      <c r="BIO32" s="9"/>
      <c r="BIP32" s="9"/>
      <c r="BIQ32" s="9"/>
      <c r="BIR32" s="9"/>
      <c r="BIS32" s="9"/>
      <c r="BIT32" s="9"/>
      <c r="BIU32" s="9"/>
      <c r="BIV32" s="9"/>
      <c r="BIW32" s="9"/>
      <c r="BIX32" s="9"/>
      <c r="BIY32" s="9"/>
      <c r="BIZ32" s="9"/>
      <c r="BJA32" s="9"/>
      <c r="BJB32" s="9"/>
      <c r="BJC32" s="9"/>
      <c r="BJD32" s="9"/>
      <c r="BJE32" s="9"/>
      <c r="BJF32" s="9"/>
      <c r="BJG32" s="9"/>
      <c r="BJH32" s="9"/>
      <c r="BJI32" s="9"/>
      <c r="BJJ32" s="9"/>
      <c r="BJK32" s="9"/>
      <c r="BJL32" s="9"/>
      <c r="BJM32" s="9"/>
      <c r="BJN32" s="9"/>
      <c r="BJO32" s="9"/>
      <c r="BJP32" s="9"/>
      <c r="BJQ32" s="9"/>
      <c r="BJR32" s="9"/>
      <c r="BJS32" s="9"/>
      <c r="BJT32" s="9"/>
      <c r="BJU32" s="9"/>
      <c r="BJV32" s="9"/>
      <c r="BJW32" s="9"/>
      <c r="BJX32" s="9"/>
      <c r="BJY32" s="9"/>
      <c r="BJZ32" s="9"/>
      <c r="BKA32" s="9"/>
      <c r="BKB32" s="9"/>
      <c r="BKC32" s="9"/>
      <c r="BKD32" s="9"/>
      <c r="BKE32" s="9"/>
      <c r="BKF32" s="9"/>
      <c r="BKG32" s="9"/>
      <c r="BKH32" s="9"/>
      <c r="BKI32" s="9"/>
      <c r="BKJ32" s="9"/>
      <c r="BKK32" s="9"/>
      <c r="BKL32" s="9"/>
      <c r="BKM32" s="9"/>
      <c r="BKN32" s="9"/>
      <c r="BKO32" s="9"/>
      <c r="BKP32" s="9"/>
      <c r="BKQ32" s="9"/>
      <c r="BKR32" s="9"/>
      <c r="BKS32" s="9"/>
      <c r="BKT32" s="9"/>
      <c r="BKU32" s="9"/>
      <c r="BKV32" s="9"/>
      <c r="BKW32" s="9"/>
      <c r="BKX32" s="9"/>
      <c r="BKY32" s="9"/>
      <c r="BKZ32" s="9"/>
      <c r="BLA32" s="9"/>
      <c r="BLB32" s="9"/>
      <c r="BLC32" s="9"/>
      <c r="BLD32" s="9"/>
      <c r="BLE32" s="9"/>
      <c r="BLF32" s="9"/>
      <c r="BLG32" s="9"/>
      <c r="BLH32" s="9"/>
      <c r="BLI32" s="9"/>
      <c r="BLJ32" s="9"/>
      <c r="BLK32" s="9"/>
      <c r="BLL32" s="9"/>
      <c r="BLM32" s="9"/>
      <c r="BLN32" s="9"/>
      <c r="BLO32" s="9"/>
      <c r="BLP32" s="9"/>
      <c r="BLQ32" s="9"/>
      <c r="BLR32" s="9"/>
      <c r="BLS32" s="9"/>
      <c r="BLT32" s="9"/>
      <c r="BLU32" s="9"/>
      <c r="BLV32" s="9"/>
      <c r="BLW32" s="9"/>
      <c r="BLX32" s="9"/>
      <c r="BLY32" s="9"/>
      <c r="BLZ32" s="9"/>
      <c r="BMA32" s="9"/>
      <c r="BMB32" s="9"/>
      <c r="BMC32" s="9"/>
      <c r="BMD32" s="9"/>
      <c r="BME32" s="9"/>
      <c r="BMF32" s="9"/>
      <c r="BMG32" s="9"/>
      <c r="BMH32" s="9"/>
      <c r="BMI32" s="9"/>
      <c r="BMJ32" s="9"/>
      <c r="BMK32" s="9"/>
      <c r="BML32" s="9"/>
      <c r="BMM32" s="9"/>
      <c r="BMN32" s="9"/>
      <c r="BMO32" s="9"/>
      <c r="BMP32" s="9"/>
      <c r="BMQ32" s="9"/>
      <c r="BMR32" s="9"/>
      <c r="BMS32" s="9"/>
      <c r="BMT32" s="9"/>
      <c r="BMU32" s="9"/>
      <c r="BMV32" s="9"/>
      <c r="BMW32" s="9"/>
      <c r="BMX32" s="9"/>
      <c r="BMY32" s="9"/>
      <c r="BMZ32" s="9"/>
      <c r="BNA32" s="9"/>
      <c r="BNB32" s="9"/>
      <c r="BNC32" s="9"/>
      <c r="BND32" s="9"/>
      <c r="BNE32" s="9"/>
      <c r="BNF32" s="9"/>
      <c r="BNG32" s="9"/>
      <c r="BNH32" s="9"/>
      <c r="BNI32" s="9"/>
      <c r="BNJ32" s="9"/>
      <c r="BNK32" s="9"/>
      <c r="BNL32" s="9"/>
      <c r="BNM32" s="9"/>
      <c r="BNN32" s="9"/>
      <c r="BNO32" s="9"/>
      <c r="BNP32" s="9"/>
      <c r="BNQ32" s="9"/>
      <c r="BNR32" s="9"/>
      <c r="BNS32" s="9"/>
      <c r="BNT32" s="9"/>
      <c r="BNU32" s="9"/>
      <c r="BNV32" s="9"/>
      <c r="BNW32" s="9"/>
      <c r="BNX32" s="9"/>
      <c r="BNY32" s="9"/>
      <c r="BNZ32" s="9"/>
      <c r="BOA32" s="9"/>
      <c r="BOB32" s="9"/>
      <c r="BOC32" s="9"/>
      <c r="BOD32" s="9"/>
      <c r="BOE32" s="9"/>
      <c r="BOF32" s="9"/>
      <c r="BOG32" s="9"/>
      <c r="BOH32" s="9"/>
      <c r="BOI32" s="9"/>
      <c r="BOJ32" s="9"/>
      <c r="BOK32" s="9"/>
      <c r="BOL32" s="9"/>
      <c r="BOM32" s="9"/>
      <c r="BON32" s="9"/>
      <c r="BOO32" s="9"/>
      <c r="BOP32" s="9"/>
      <c r="BOQ32" s="9"/>
      <c r="BOR32" s="9"/>
      <c r="BOS32" s="9"/>
      <c r="BOT32" s="9"/>
      <c r="BOU32" s="9"/>
      <c r="BOV32" s="9"/>
      <c r="BOW32" s="9"/>
      <c r="BOX32" s="9"/>
      <c r="BOY32" s="9"/>
      <c r="BOZ32" s="9"/>
      <c r="BPA32" s="9"/>
      <c r="BPB32" s="9"/>
      <c r="BPC32" s="9"/>
      <c r="BPD32" s="9"/>
      <c r="BPE32" s="9"/>
      <c r="BPF32" s="9"/>
      <c r="BPG32" s="9"/>
      <c r="BPH32" s="9"/>
      <c r="BPI32" s="9"/>
      <c r="BPJ32" s="9"/>
      <c r="BPK32" s="9"/>
      <c r="BPL32" s="9"/>
      <c r="BPM32" s="9"/>
      <c r="BPN32" s="9"/>
      <c r="BPO32" s="9"/>
      <c r="BPP32" s="9"/>
      <c r="BPQ32" s="9"/>
      <c r="BPR32" s="9"/>
      <c r="BPS32" s="9"/>
      <c r="BPT32" s="9"/>
      <c r="BPU32" s="9"/>
      <c r="BPV32" s="9"/>
      <c r="BPW32" s="9"/>
      <c r="BPX32" s="9"/>
      <c r="BPY32" s="9"/>
      <c r="BPZ32" s="9"/>
      <c r="BQA32" s="9"/>
      <c r="BQB32" s="9"/>
      <c r="BQC32" s="9"/>
      <c r="BQD32" s="9"/>
      <c r="BQE32" s="9"/>
      <c r="BQF32" s="9"/>
      <c r="BQG32" s="9"/>
      <c r="BQH32" s="9"/>
      <c r="BQI32" s="9"/>
      <c r="BQJ32" s="9"/>
      <c r="BQK32" s="9"/>
      <c r="BQL32" s="9"/>
      <c r="BQM32" s="9"/>
      <c r="BQN32" s="9"/>
      <c r="BQO32" s="9"/>
      <c r="BQP32" s="9"/>
      <c r="BQQ32" s="9"/>
      <c r="BQR32" s="9"/>
      <c r="BQS32" s="9"/>
      <c r="BQT32" s="9"/>
      <c r="BQU32" s="9"/>
      <c r="BQV32" s="9"/>
      <c r="BQW32" s="9"/>
      <c r="BQX32" s="9"/>
      <c r="BQY32" s="9"/>
      <c r="BQZ32" s="9"/>
      <c r="BRA32" s="9"/>
      <c r="BRB32" s="9"/>
      <c r="BRC32" s="9"/>
      <c r="BRD32" s="9"/>
      <c r="BRE32" s="9"/>
      <c r="BRF32" s="9"/>
      <c r="BRG32" s="9"/>
      <c r="BRH32" s="9"/>
      <c r="BRI32" s="9"/>
      <c r="BRJ32" s="9"/>
      <c r="BRK32" s="9"/>
      <c r="BRL32" s="9"/>
      <c r="BRM32" s="9"/>
      <c r="BRN32" s="9"/>
      <c r="BRO32" s="9"/>
      <c r="BRP32" s="9"/>
      <c r="BRQ32" s="9"/>
      <c r="BRR32" s="9"/>
      <c r="BRS32" s="9"/>
      <c r="BRT32" s="9"/>
      <c r="BRU32" s="9"/>
      <c r="BRV32" s="9"/>
      <c r="BRW32" s="9"/>
      <c r="BRX32" s="9"/>
      <c r="BRY32" s="9"/>
      <c r="BRZ32" s="9"/>
      <c r="BSA32" s="9"/>
      <c r="BSB32" s="9"/>
      <c r="BSC32" s="9"/>
      <c r="BSD32" s="9"/>
      <c r="BSE32" s="9"/>
      <c r="BSF32" s="9"/>
      <c r="BSG32" s="9"/>
      <c r="BSH32" s="9"/>
      <c r="BSI32" s="9"/>
      <c r="BSJ32" s="9"/>
      <c r="BSK32" s="9"/>
      <c r="BSL32" s="9"/>
      <c r="BSM32" s="9"/>
      <c r="BSN32" s="9"/>
      <c r="BSO32" s="9"/>
      <c r="BSP32" s="9"/>
      <c r="BSQ32" s="9"/>
      <c r="BSR32" s="9"/>
      <c r="BSS32" s="9"/>
      <c r="BST32" s="9"/>
      <c r="BSU32" s="9"/>
      <c r="BSV32" s="9"/>
      <c r="BSW32" s="9"/>
      <c r="BSX32" s="9"/>
      <c r="BSY32" s="9"/>
      <c r="BSZ32" s="9"/>
      <c r="BTA32" s="9"/>
      <c r="BTB32" s="9"/>
      <c r="BTC32" s="9"/>
      <c r="BTD32" s="9"/>
      <c r="BTE32" s="9"/>
      <c r="BTF32" s="9"/>
      <c r="BTG32" s="9"/>
      <c r="BTH32" s="9"/>
      <c r="BTI32" s="9"/>
      <c r="BTJ32" s="9"/>
      <c r="BTK32" s="9"/>
      <c r="BTL32" s="9"/>
      <c r="BTM32" s="9"/>
      <c r="BTN32" s="9"/>
      <c r="BTO32" s="9"/>
      <c r="BTP32" s="9"/>
      <c r="BTQ32" s="9"/>
      <c r="BTR32" s="9"/>
      <c r="BTS32" s="9"/>
      <c r="BTT32" s="9"/>
      <c r="BTU32" s="9"/>
      <c r="BTV32" s="9"/>
      <c r="BTW32" s="9"/>
      <c r="BTX32" s="9"/>
      <c r="BTY32" s="9"/>
      <c r="BTZ32" s="9"/>
      <c r="BUA32" s="9"/>
      <c r="BUB32" s="9"/>
      <c r="BUC32" s="9"/>
      <c r="BUD32" s="9"/>
      <c r="BUE32" s="9"/>
      <c r="BUF32" s="9"/>
      <c r="BUG32" s="9"/>
      <c r="BUH32" s="9"/>
      <c r="BUI32" s="9"/>
      <c r="BUJ32" s="9"/>
      <c r="BUK32" s="9"/>
      <c r="BUL32" s="9"/>
      <c r="BUM32" s="9"/>
      <c r="BUN32" s="9"/>
      <c r="BUO32" s="9"/>
      <c r="BUP32" s="9"/>
      <c r="BUQ32" s="9"/>
      <c r="BUR32" s="9"/>
      <c r="BUS32" s="9"/>
      <c r="BUT32" s="9"/>
      <c r="BUU32" s="9"/>
      <c r="BUV32" s="9"/>
      <c r="BUW32" s="9"/>
      <c r="BUX32" s="9"/>
      <c r="BUY32" s="9"/>
      <c r="BUZ32" s="9"/>
      <c r="BVA32" s="9"/>
      <c r="BVB32" s="9"/>
      <c r="BVC32" s="9"/>
      <c r="BVD32" s="9"/>
      <c r="BVE32" s="9"/>
      <c r="BVF32" s="9"/>
      <c r="BVG32" s="9"/>
      <c r="BVH32" s="9"/>
      <c r="BVI32" s="9"/>
      <c r="BVJ32" s="9"/>
      <c r="BVK32" s="9"/>
      <c r="BVL32" s="9"/>
      <c r="BVM32" s="9"/>
      <c r="BVN32" s="9"/>
      <c r="BVO32" s="9"/>
      <c r="BVP32" s="9"/>
      <c r="BVQ32" s="9"/>
      <c r="BVR32" s="9"/>
      <c r="BVS32" s="9"/>
      <c r="BVT32" s="9"/>
      <c r="BVU32" s="9"/>
      <c r="BVV32" s="9"/>
      <c r="BVW32" s="9"/>
      <c r="BVX32" s="9"/>
      <c r="BVY32" s="9"/>
      <c r="BVZ32" s="9"/>
      <c r="BWA32" s="9"/>
      <c r="BWB32" s="9"/>
      <c r="BWC32" s="9"/>
      <c r="BWD32" s="9"/>
      <c r="BWE32" s="9"/>
      <c r="BWF32" s="9"/>
      <c r="BWG32" s="9"/>
      <c r="BWH32" s="9"/>
      <c r="BWI32" s="9"/>
      <c r="BWJ32" s="9"/>
      <c r="BWK32" s="9"/>
      <c r="BWL32" s="9"/>
      <c r="BWM32" s="9"/>
      <c r="BWN32" s="9"/>
      <c r="BWO32" s="9"/>
      <c r="BWP32" s="9"/>
      <c r="BWQ32" s="9"/>
      <c r="BWR32" s="9"/>
      <c r="BWS32" s="9"/>
      <c r="BWT32" s="9"/>
      <c r="BWU32" s="9"/>
      <c r="BWV32" s="9"/>
      <c r="BWW32" s="9"/>
      <c r="BWX32" s="9"/>
      <c r="BWY32" s="9"/>
      <c r="BWZ32" s="9"/>
      <c r="BXA32" s="9"/>
      <c r="BXB32" s="9"/>
      <c r="BXC32" s="9"/>
      <c r="BXD32" s="9"/>
      <c r="BXE32" s="9"/>
      <c r="BXF32" s="9"/>
      <c r="BXG32" s="9"/>
      <c r="BXH32" s="9"/>
      <c r="BXI32" s="9"/>
      <c r="BXJ32" s="9"/>
      <c r="BXK32" s="9"/>
      <c r="BXL32" s="9"/>
      <c r="BXM32" s="9"/>
      <c r="BXN32" s="9"/>
      <c r="BXO32" s="9"/>
      <c r="BXP32" s="9"/>
      <c r="BXQ32" s="9"/>
      <c r="BXR32" s="9"/>
      <c r="BXS32" s="9"/>
      <c r="BXT32" s="9"/>
      <c r="BXU32" s="9"/>
      <c r="BXV32" s="9"/>
      <c r="BXW32" s="9"/>
      <c r="BXX32" s="9"/>
      <c r="BXY32" s="9"/>
      <c r="BXZ32" s="9"/>
      <c r="BYA32" s="9"/>
      <c r="BYB32" s="9"/>
      <c r="BYC32" s="9"/>
      <c r="BYD32" s="9"/>
      <c r="BYE32" s="9"/>
      <c r="BYF32" s="9"/>
      <c r="BYG32" s="9"/>
      <c r="BYH32" s="9"/>
      <c r="BYI32" s="9"/>
      <c r="BYJ32" s="9"/>
      <c r="BYK32" s="9"/>
      <c r="BYL32" s="9"/>
      <c r="BYM32" s="9"/>
      <c r="BYN32" s="9"/>
      <c r="BYO32" s="9"/>
      <c r="BYP32" s="9"/>
      <c r="BYQ32" s="9"/>
      <c r="BYR32" s="9"/>
      <c r="BYS32" s="9"/>
      <c r="BYT32" s="9"/>
      <c r="BYU32" s="9"/>
      <c r="BYV32" s="9"/>
      <c r="BYW32" s="9"/>
      <c r="BYX32" s="9"/>
      <c r="BYY32" s="9"/>
      <c r="BYZ32" s="9"/>
      <c r="BZA32" s="9"/>
      <c r="BZB32" s="9"/>
      <c r="BZC32" s="9"/>
      <c r="BZD32" s="9"/>
      <c r="BZE32" s="9"/>
      <c r="BZF32" s="9"/>
      <c r="BZG32" s="9"/>
      <c r="BZH32" s="9"/>
      <c r="BZI32" s="9"/>
      <c r="BZJ32" s="9"/>
      <c r="BZK32" s="9"/>
      <c r="BZL32" s="9"/>
      <c r="BZM32" s="9"/>
      <c r="BZN32" s="9"/>
      <c r="BZO32" s="9"/>
      <c r="BZP32" s="9"/>
      <c r="BZQ32" s="9"/>
      <c r="BZR32" s="9"/>
      <c r="BZS32" s="9"/>
      <c r="BZT32" s="9"/>
      <c r="BZU32" s="9"/>
      <c r="BZV32" s="9"/>
      <c r="BZW32" s="9"/>
      <c r="BZX32" s="9"/>
      <c r="BZY32" s="9"/>
      <c r="BZZ32" s="9"/>
      <c r="CAA32" s="9"/>
      <c r="CAB32" s="9"/>
      <c r="CAC32" s="9"/>
      <c r="CAD32" s="9"/>
      <c r="CAE32" s="9"/>
      <c r="CAF32" s="9"/>
      <c r="CAG32" s="9"/>
      <c r="CAH32" s="9"/>
      <c r="CAI32" s="9"/>
      <c r="CAJ32" s="9"/>
      <c r="CAK32" s="9"/>
      <c r="CAL32" s="9"/>
      <c r="CAM32" s="9"/>
      <c r="CAN32" s="9"/>
      <c r="CAO32" s="9"/>
      <c r="CAP32" s="9"/>
      <c r="CAQ32" s="9"/>
      <c r="CAR32" s="9"/>
      <c r="CAS32" s="9"/>
      <c r="CAT32" s="9"/>
      <c r="CAU32" s="9"/>
      <c r="CAV32" s="9"/>
      <c r="CAW32" s="9"/>
      <c r="CAX32" s="9"/>
      <c r="CAY32" s="9"/>
      <c r="CAZ32" s="9"/>
      <c r="CBA32" s="9"/>
      <c r="CBB32" s="9"/>
      <c r="CBC32" s="9"/>
      <c r="CBD32" s="9"/>
      <c r="CBE32" s="9"/>
      <c r="CBF32" s="9"/>
      <c r="CBG32" s="9"/>
      <c r="CBH32" s="9"/>
      <c r="CBI32" s="9"/>
      <c r="CBJ32" s="9"/>
      <c r="CBK32" s="9"/>
      <c r="CBL32" s="9"/>
      <c r="CBM32" s="9"/>
      <c r="CBN32" s="9"/>
      <c r="CBO32" s="9"/>
      <c r="CBP32" s="9"/>
      <c r="CBQ32" s="9"/>
      <c r="CBR32" s="9"/>
      <c r="CBS32" s="9"/>
      <c r="CBT32" s="9"/>
      <c r="CBU32" s="9"/>
      <c r="CBV32" s="9"/>
      <c r="CBW32" s="9"/>
      <c r="CBX32" s="9"/>
      <c r="CBY32" s="9"/>
      <c r="CBZ32" s="9"/>
      <c r="CCA32" s="9"/>
      <c r="CCB32" s="9"/>
      <c r="CCC32" s="9"/>
      <c r="CCD32" s="9"/>
      <c r="CCE32" s="9"/>
      <c r="CCF32" s="9"/>
      <c r="CCG32" s="9"/>
      <c r="CCH32" s="9"/>
      <c r="CCI32" s="9"/>
      <c r="CCJ32" s="9"/>
      <c r="CCK32" s="9"/>
      <c r="CCL32" s="9"/>
      <c r="CCM32" s="9"/>
      <c r="CCN32" s="9"/>
      <c r="CCO32" s="9"/>
      <c r="CCP32" s="9"/>
      <c r="CCQ32" s="9"/>
      <c r="CCR32" s="9"/>
      <c r="CCS32" s="9"/>
      <c r="CCT32" s="9"/>
      <c r="CCU32" s="9"/>
      <c r="CCV32" s="9"/>
      <c r="CCW32" s="9"/>
      <c r="CCX32" s="9"/>
      <c r="CCY32" s="9"/>
      <c r="CCZ32" s="9"/>
      <c r="CDA32" s="9"/>
      <c r="CDB32" s="9"/>
      <c r="CDC32" s="9"/>
      <c r="CDD32" s="9"/>
      <c r="CDE32" s="9"/>
      <c r="CDF32" s="9"/>
      <c r="CDG32" s="9"/>
      <c r="CDH32" s="9"/>
      <c r="CDI32" s="9"/>
      <c r="CDJ32" s="9"/>
      <c r="CDK32" s="9"/>
      <c r="CDL32" s="9"/>
      <c r="CDM32" s="9"/>
      <c r="CDN32" s="9"/>
      <c r="CDO32" s="9"/>
      <c r="CDP32" s="9"/>
      <c r="CDQ32" s="9"/>
      <c r="CDR32" s="9"/>
      <c r="CDS32" s="9"/>
      <c r="CDT32" s="9"/>
      <c r="CDU32" s="9"/>
      <c r="CDV32" s="9"/>
      <c r="CDW32" s="9"/>
      <c r="CDX32" s="9"/>
      <c r="CDY32" s="9"/>
      <c r="CDZ32" s="9"/>
      <c r="CEA32" s="9"/>
      <c r="CEB32" s="9"/>
      <c r="CEC32" s="9"/>
      <c r="CED32" s="9"/>
      <c r="CEE32" s="9"/>
      <c r="CEF32" s="9"/>
      <c r="CEG32" s="9"/>
      <c r="CEH32" s="9"/>
      <c r="CEI32" s="9"/>
      <c r="CEJ32" s="9"/>
      <c r="CEK32" s="9"/>
      <c r="CEL32" s="9"/>
      <c r="CEM32" s="9"/>
      <c r="CEN32" s="9"/>
      <c r="CEO32" s="9"/>
      <c r="CEP32" s="9"/>
      <c r="CEQ32" s="9"/>
      <c r="CER32" s="9"/>
      <c r="CES32" s="9"/>
      <c r="CET32" s="9"/>
      <c r="CEU32" s="9"/>
      <c r="CEV32" s="9"/>
      <c r="CEW32" s="9"/>
      <c r="CEX32" s="9"/>
      <c r="CEY32" s="9"/>
      <c r="CEZ32" s="9"/>
      <c r="CFA32" s="9"/>
      <c r="CFB32" s="9"/>
      <c r="CFC32" s="9"/>
      <c r="CFD32" s="9"/>
      <c r="CFE32" s="9"/>
      <c r="CFF32" s="9"/>
      <c r="CFG32" s="9"/>
      <c r="CFH32" s="9"/>
      <c r="CFI32" s="9"/>
      <c r="CFJ32" s="9"/>
      <c r="CFK32" s="9"/>
      <c r="CFL32" s="9"/>
      <c r="CFM32" s="9"/>
      <c r="CFN32" s="9"/>
      <c r="CFO32" s="9"/>
      <c r="CFP32" s="9"/>
      <c r="CFQ32" s="9"/>
      <c r="CFR32" s="9"/>
      <c r="CFS32" s="9"/>
      <c r="CFT32" s="9"/>
      <c r="CFU32" s="9"/>
      <c r="CFV32" s="9"/>
      <c r="CFW32" s="9"/>
      <c r="CFX32" s="9"/>
      <c r="CFY32" s="9"/>
      <c r="CFZ32" s="9"/>
      <c r="CGA32" s="9"/>
      <c r="CGB32" s="9"/>
      <c r="CGC32" s="9"/>
      <c r="CGD32" s="9"/>
      <c r="CGE32" s="9"/>
      <c r="CGF32" s="9"/>
      <c r="CGG32" s="9"/>
      <c r="CGH32" s="9"/>
      <c r="CGI32" s="9"/>
      <c r="CGJ32" s="9"/>
      <c r="CGK32" s="9"/>
      <c r="CGL32" s="9"/>
      <c r="CGM32" s="9"/>
      <c r="CGN32" s="9"/>
      <c r="CGO32" s="9"/>
      <c r="CGP32" s="9"/>
      <c r="CGQ32" s="9"/>
      <c r="CGR32" s="9"/>
      <c r="CGS32" s="9"/>
      <c r="CGT32" s="9"/>
      <c r="CGU32" s="9"/>
      <c r="CGV32" s="9"/>
      <c r="CGW32" s="9"/>
      <c r="CGX32" s="9"/>
      <c r="CGY32" s="9"/>
      <c r="CGZ32" s="9"/>
      <c r="CHA32" s="9"/>
      <c r="CHB32" s="9"/>
      <c r="CHC32" s="9"/>
      <c r="CHD32" s="9"/>
      <c r="CHE32" s="9"/>
      <c r="CHF32" s="9"/>
      <c r="CHG32" s="9"/>
      <c r="CHH32" s="9"/>
      <c r="CHI32" s="9"/>
      <c r="CHJ32" s="9"/>
      <c r="CHK32" s="9"/>
      <c r="CHL32" s="9"/>
      <c r="CHM32" s="9"/>
      <c r="CHN32" s="9"/>
      <c r="CHO32" s="9"/>
      <c r="CHP32" s="9"/>
      <c r="CHQ32" s="9"/>
      <c r="CHR32" s="9"/>
      <c r="CHS32" s="9"/>
      <c r="CHT32" s="9"/>
      <c r="CHU32" s="9"/>
      <c r="CHV32" s="9"/>
      <c r="CHW32" s="9"/>
      <c r="CHX32" s="9"/>
      <c r="CHY32" s="9"/>
      <c r="CHZ32" s="9"/>
      <c r="CIA32" s="9"/>
      <c r="CIB32" s="9"/>
      <c r="CIC32" s="9"/>
      <c r="CID32" s="9"/>
      <c r="CIE32" s="9"/>
      <c r="CIF32" s="9"/>
      <c r="CIG32" s="9"/>
      <c r="CIH32" s="9"/>
      <c r="CII32" s="9"/>
      <c r="CIJ32" s="9"/>
      <c r="CIK32" s="9"/>
      <c r="CIL32" s="9"/>
      <c r="CIM32" s="9"/>
      <c r="CIN32" s="9"/>
      <c r="CIO32" s="9"/>
      <c r="CIP32" s="9"/>
      <c r="CIQ32" s="9"/>
      <c r="CIR32" s="9"/>
      <c r="CIS32" s="9"/>
      <c r="CIT32" s="9"/>
      <c r="CIU32" s="9"/>
      <c r="CIV32" s="9"/>
      <c r="CIW32" s="9"/>
      <c r="CIX32" s="9"/>
      <c r="CIY32" s="9"/>
      <c r="CIZ32" s="9"/>
      <c r="CJA32" s="9"/>
      <c r="CJB32" s="9"/>
      <c r="CJC32" s="9"/>
      <c r="CJD32" s="9"/>
      <c r="CJE32" s="9"/>
      <c r="CJF32" s="9"/>
      <c r="CJG32" s="9"/>
      <c r="CJH32" s="9"/>
      <c r="CJI32" s="9"/>
      <c r="CJJ32" s="9"/>
      <c r="CJK32" s="9"/>
      <c r="CJL32" s="9"/>
      <c r="CJM32" s="9"/>
      <c r="CJN32" s="9"/>
      <c r="CJO32" s="9"/>
      <c r="CJP32" s="9"/>
      <c r="CJQ32" s="9"/>
      <c r="CJR32" s="9"/>
      <c r="CJS32" s="9"/>
      <c r="CJT32" s="9"/>
      <c r="CJU32" s="9"/>
      <c r="CJV32" s="9"/>
      <c r="CJW32" s="9"/>
      <c r="CJX32" s="9"/>
      <c r="CJY32" s="9"/>
      <c r="CJZ32" s="9"/>
      <c r="CKA32" s="9"/>
      <c r="CKB32" s="9"/>
      <c r="CKC32" s="9"/>
      <c r="CKD32" s="9"/>
      <c r="CKE32" s="9"/>
      <c r="CKF32" s="9"/>
      <c r="CKG32" s="9"/>
      <c r="CKH32" s="9"/>
      <c r="CKI32" s="9"/>
      <c r="CKJ32" s="9"/>
      <c r="CKK32" s="9"/>
      <c r="CKL32" s="9"/>
      <c r="CKM32" s="9"/>
      <c r="CKN32" s="9"/>
      <c r="CKO32" s="9"/>
      <c r="CKP32" s="9"/>
      <c r="CKQ32" s="9"/>
      <c r="CKR32" s="9"/>
      <c r="CKS32" s="9"/>
      <c r="CKT32" s="9"/>
      <c r="CKU32" s="9"/>
      <c r="CKV32" s="9"/>
      <c r="CKW32" s="9"/>
      <c r="CKX32" s="9"/>
      <c r="CKY32" s="9"/>
      <c r="CKZ32" s="9"/>
      <c r="CLA32" s="9"/>
      <c r="CLB32" s="9"/>
      <c r="CLC32" s="9"/>
      <c r="CLD32" s="9"/>
      <c r="CLE32" s="9"/>
      <c r="CLF32" s="9"/>
      <c r="CLG32" s="9"/>
      <c r="CLH32" s="9"/>
      <c r="CLI32" s="9"/>
      <c r="CLJ32" s="9"/>
      <c r="CLK32" s="9"/>
      <c r="CLL32" s="9"/>
      <c r="CLM32" s="9"/>
      <c r="CLN32" s="9"/>
      <c r="CLO32" s="9"/>
      <c r="CLP32" s="9"/>
      <c r="CLQ32" s="9"/>
      <c r="CLR32" s="9"/>
      <c r="CLS32" s="9"/>
      <c r="CLT32" s="9"/>
      <c r="CLU32" s="9"/>
      <c r="CLV32" s="9"/>
      <c r="CLW32" s="9"/>
      <c r="CLX32" s="9"/>
      <c r="CLY32" s="9"/>
      <c r="CLZ32" s="9"/>
      <c r="CMA32" s="9"/>
      <c r="CMB32" s="9"/>
      <c r="CMC32" s="9"/>
      <c r="CMD32" s="9"/>
      <c r="CME32" s="9"/>
      <c r="CMF32" s="9"/>
      <c r="CMG32" s="9"/>
      <c r="CMH32" s="9"/>
      <c r="CMI32" s="9"/>
      <c r="CMJ32" s="9"/>
      <c r="CMK32" s="9"/>
      <c r="CML32" s="9"/>
      <c r="CMM32" s="9"/>
      <c r="CMN32" s="9"/>
      <c r="CMO32" s="9"/>
      <c r="CMP32" s="9"/>
      <c r="CMQ32" s="9"/>
      <c r="CMR32" s="9"/>
      <c r="CMS32" s="9"/>
      <c r="CMT32" s="9"/>
      <c r="CMU32" s="9"/>
      <c r="CMV32" s="9"/>
      <c r="CMW32" s="9"/>
      <c r="CMX32" s="9"/>
      <c r="CMY32" s="9"/>
      <c r="CMZ32" s="9"/>
      <c r="CNA32" s="9"/>
      <c r="CNB32" s="9"/>
      <c r="CNC32" s="9"/>
      <c r="CND32" s="9"/>
      <c r="CNE32" s="9"/>
      <c r="CNF32" s="9"/>
      <c r="CNG32" s="9"/>
      <c r="CNH32" s="9"/>
      <c r="CNI32" s="9"/>
      <c r="CNJ32" s="9"/>
      <c r="CNK32" s="9"/>
      <c r="CNL32" s="9"/>
      <c r="CNM32" s="9"/>
      <c r="CNN32" s="9"/>
      <c r="CNO32" s="9"/>
      <c r="CNP32" s="9"/>
      <c r="CNQ32" s="9"/>
      <c r="CNR32" s="9"/>
      <c r="CNS32" s="9"/>
      <c r="CNT32" s="9"/>
      <c r="CNU32" s="9"/>
    </row>
    <row r="33" spans="1:2413" ht="15" customHeight="1" x14ac:dyDescent="0.2">
      <c r="A33" s="99">
        <v>17</v>
      </c>
      <c r="B33" s="100" t="s">
        <v>90</v>
      </c>
      <c r="C33" s="101" t="s">
        <v>276</v>
      </c>
      <c r="D33" s="101" t="s">
        <v>276</v>
      </c>
      <c r="E33" s="101" t="s">
        <v>276</v>
      </c>
      <c r="F33" s="101" t="s">
        <v>276</v>
      </c>
      <c r="G33" s="102">
        <f t="shared" si="0"/>
        <v>0</v>
      </c>
      <c r="H33" s="103">
        <f>IF(G42=0,0,G33/G$42)</f>
        <v>0</v>
      </c>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c r="XV33" s="9"/>
      <c r="XW33" s="9"/>
      <c r="XX33" s="9"/>
      <c r="XY33" s="9"/>
      <c r="XZ33" s="9"/>
      <c r="YA33" s="9"/>
      <c r="YB33" s="9"/>
      <c r="YC33" s="9"/>
      <c r="YD33" s="9"/>
      <c r="YE33" s="9"/>
      <c r="YF33" s="9"/>
      <c r="YG33" s="9"/>
      <c r="YH33" s="9"/>
      <c r="YI33" s="9"/>
      <c r="YJ33" s="9"/>
      <c r="YK33" s="9"/>
      <c r="YL33" s="9"/>
      <c r="YM33" s="9"/>
      <c r="YN33" s="9"/>
      <c r="YO33" s="9"/>
      <c r="YP33" s="9"/>
      <c r="YQ33" s="9"/>
      <c r="YR33" s="9"/>
      <c r="YS33" s="9"/>
      <c r="YT33" s="9"/>
      <c r="YU33" s="9"/>
      <c r="YV33" s="9"/>
      <c r="YW33" s="9"/>
      <c r="YX33" s="9"/>
      <c r="YY33" s="9"/>
      <c r="YZ33" s="9"/>
      <c r="ZA33" s="9"/>
      <c r="ZB33" s="9"/>
      <c r="ZC33" s="9"/>
      <c r="ZD33" s="9"/>
      <c r="ZE33" s="9"/>
      <c r="ZF33" s="9"/>
      <c r="ZG33" s="9"/>
      <c r="ZH33" s="9"/>
      <c r="ZI33" s="9"/>
      <c r="ZJ33" s="9"/>
      <c r="ZK33" s="9"/>
      <c r="ZL33" s="9"/>
      <c r="ZM33" s="9"/>
      <c r="ZN33" s="9"/>
      <c r="ZO33" s="9"/>
      <c r="ZP33" s="9"/>
      <c r="ZQ33" s="9"/>
      <c r="ZR33" s="9"/>
      <c r="ZS33" s="9"/>
      <c r="ZT33" s="9"/>
      <c r="ZU33" s="9"/>
      <c r="ZV33" s="9"/>
      <c r="ZW33" s="9"/>
      <c r="ZX33" s="9"/>
      <c r="ZY33" s="9"/>
      <c r="ZZ33" s="9"/>
      <c r="AAA33" s="9"/>
      <c r="AAB33" s="9"/>
      <c r="AAC33" s="9"/>
      <c r="AAD33" s="9"/>
      <c r="AAE33" s="9"/>
      <c r="AAF33" s="9"/>
      <c r="AAG33" s="9"/>
      <c r="AAH33" s="9"/>
      <c r="AAI33" s="9"/>
      <c r="AAJ33" s="9"/>
      <c r="AAK33" s="9"/>
      <c r="AAL33" s="9"/>
      <c r="AAM33" s="9"/>
      <c r="AAN33" s="9"/>
      <c r="AAO33" s="9"/>
      <c r="AAP33" s="9"/>
      <c r="AAQ33" s="9"/>
      <c r="AAR33" s="9"/>
      <c r="AAS33" s="9"/>
      <c r="AAT33" s="9"/>
      <c r="AAU33" s="9"/>
      <c r="AAV33" s="9"/>
      <c r="AAW33" s="9"/>
      <c r="AAX33" s="9"/>
      <c r="AAY33" s="9"/>
      <c r="AAZ33" s="9"/>
      <c r="ABA33" s="9"/>
      <c r="ABB33" s="9"/>
      <c r="ABC33" s="9"/>
      <c r="ABD33" s="9"/>
      <c r="ABE33" s="9"/>
      <c r="ABF33" s="9"/>
      <c r="ABG33" s="9"/>
      <c r="ABH33" s="9"/>
      <c r="ABI33" s="9"/>
      <c r="ABJ33" s="9"/>
      <c r="ABK33" s="9"/>
      <c r="ABL33" s="9"/>
      <c r="ABM33" s="9"/>
      <c r="ABN33" s="9"/>
      <c r="ABO33" s="9"/>
      <c r="ABP33" s="9"/>
      <c r="ABQ33" s="9"/>
      <c r="ABR33" s="9"/>
      <c r="ABS33" s="9"/>
      <c r="ABT33" s="9"/>
      <c r="ABU33" s="9"/>
      <c r="ABV33" s="9"/>
      <c r="ABW33" s="9"/>
      <c r="ABX33" s="9"/>
      <c r="ABY33" s="9"/>
      <c r="ABZ33" s="9"/>
      <c r="ACA33" s="9"/>
      <c r="ACB33" s="9"/>
      <c r="ACC33" s="9"/>
      <c r="ACD33" s="9"/>
      <c r="ACE33" s="9"/>
      <c r="ACF33" s="9"/>
      <c r="ACG33" s="9"/>
      <c r="ACH33" s="9"/>
      <c r="ACI33" s="9"/>
      <c r="ACJ33" s="9"/>
      <c r="ACK33" s="9"/>
      <c r="ACL33" s="9"/>
      <c r="ACM33" s="9"/>
      <c r="ACN33" s="9"/>
      <c r="ACO33" s="9"/>
      <c r="ACP33" s="9"/>
      <c r="ACQ33" s="9"/>
      <c r="ACR33" s="9"/>
      <c r="ACS33" s="9"/>
      <c r="ACT33" s="9"/>
      <c r="ACU33" s="9"/>
      <c r="ACV33" s="9"/>
      <c r="ACW33" s="9"/>
      <c r="ACX33" s="9"/>
      <c r="ACY33" s="9"/>
      <c r="ACZ33" s="9"/>
      <c r="ADA33" s="9"/>
      <c r="ADB33" s="9"/>
      <c r="ADC33" s="9"/>
      <c r="ADD33" s="9"/>
      <c r="ADE33" s="9"/>
      <c r="ADF33" s="9"/>
      <c r="ADG33" s="9"/>
      <c r="ADH33" s="9"/>
      <c r="ADI33" s="9"/>
      <c r="ADJ33" s="9"/>
      <c r="ADK33" s="9"/>
      <c r="ADL33" s="9"/>
      <c r="ADM33" s="9"/>
      <c r="ADN33" s="9"/>
      <c r="ADO33" s="9"/>
      <c r="ADP33" s="9"/>
      <c r="ADQ33" s="9"/>
      <c r="ADR33" s="9"/>
      <c r="ADS33" s="9"/>
      <c r="ADT33" s="9"/>
      <c r="ADU33" s="9"/>
      <c r="ADV33" s="9"/>
      <c r="ADW33" s="9"/>
      <c r="ADX33" s="9"/>
      <c r="ADY33" s="9"/>
      <c r="ADZ33" s="9"/>
      <c r="AEA33" s="9"/>
      <c r="AEB33" s="9"/>
      <c r="AEC33" s="9"/>
      <c r="AED33" s="9"/>
      <c r="AEE33" s="9"/>
      <c r="AEF33" s="9"/>
      <c r="AEG33" s="9"/>
      <c r="AEH33" s="9"/>
      <c r="AEI33" s="9"/>
      <c r="AEJ33" s="9"/>
      <c r="AEK33" s="9"/>
      <c r="AEL33" s="9"/>
      <c r="AEM33" s="9"/>
      <c r="AEN33" s="9"/>
      <c r="AEO33" s="9"/>
      <c r="AEP33" s="9"/>
      <c r="AEQ33" s="9"/>
      <c r="AER33" s="9"/>
      <c r="AES33" s="9"/>
      <c r="AET33" s="9"/>
      <c r="AEU33" s="9"/>
      <c r="AEV33" s="9"/>
      <c r="AEW33" s="9"/>
      <c r="AEX33" s="9"/>
      <c r="AEY33" s="9"/>
      <c r="AEZ33" s="9"/>
      <c r="AFA33" s="9"/>
      <c r="AFB33" s="9"/>
      <c r="AFC33" s="9"/>
      <c r="AFD33" s="9"/>
      <c r="AFE33" s="9"/>
      <c r="AFF33" s="9"/>
      <c r="AFG33" s="9"/>
      <c r="AFH33" s="9"/>
      <c r="AFI33" s="9"/>
      <c r="AFJ33" s="9"/>
      <c r="AFK33" s="9"/>
      <c r="AFL33" s="9"/>
      <c r="AFM33" s="9"/>
      <c r="AFN33" s="9"/>
      <c r="AFO33" s="9"/>
      <c r="AFP33" s="9"/>
      <c r="AFQ33" s="9"/>
      <c r="AFR33" s="9"/>
      <c r="AFS33" s="9"/>
      <c r="AFT33" s="9"/>
      <c r="AFU33" s="9"/>
      <c r="AFV33" s="9"/>
      <c r="AFW33" s="9"/>
      <c r="AFX33" s="9"/>
      <c r="AFY33" s="9"/>
      <c r="AFZ33" s="9"/>
      <c r="AGA33" s="9"/>
      <c r="AGB33" s="9"/>
      <c r="AGC33" s="9"/>
      <c r="AGD33" s="9"/>
      <c r="AGE33" s="9"/>
      <c r="AGF33" s="9"/>
      <c r="AGG33" s="9"/>
      <c r="AGH33" s="9"/>
      <c r="AGI33" s="9"/>
      <c r="AGJ33" s="9"/>
      <c r="AGK33" s="9"/>
      <c r="AGL33" s="9"/>
      <c r="AGM33" s="9"/>
      <c r="AGN33" s="9"/>
      <c r="AGO33" s="9"/>
      <c r="AGP33" s="9"/>
      <c r="AGQ33" s="9"/>
      <c r="AGR33" s="9"/>
      <c r="AGS33" s="9"/>
      <c r="AGT33" s="9"/>
      <c r="AGU33" s="9"/>
      <c r="AGV33" s="9"/>
      <c r="AGW33" s="9"/>
      <c r="AGX33" s="9"/>
      <c r="AGY33" s="9"/>
      <c r="AGZ33" s="9"/>
      <c r="AHA33" s="9"/>
      <c r="AHB33" s="9"/>
      <c r="AHC33" s="9"/>
      <c r="AHD33" s="9"/>
      <c r="AHE33" s="9"/>
      <c r="AHF33" s="9"/>
      <c r="AHG33" s="9"/>
      <c r="AHH33" s="9"/>
      <c r="AHI33" s="9"/>
      <c r="AHJ33" s="9"/>
      <c r="AHK33" s="9"/>
      <c r="AHL33" s="9"/>
      <c r="AHM33" s="9"/>
      <c r="AHN33" s="9"/>
      <c r="AHO33" s="9"/>
      <c r="AHP33" s="9"/>
      <c r="AHQ33" s="9"/>
      <c r="AHR33" s="9"/>
      <c r="AHS33" s="9"/>
      <c r="AHT33" s="9"/>
      <c r="AHU33" s="9"/>
      <c r="AHV33" s="9"/>
      <c r="AHW33" s="9"/>
      <c r="AHX33" s="9"/>
      <c r="AHY33" s="9"/>
      <c r="AHZ33" s="9"/>
      <c r="AIA33" s="9"/>
      <c r="AIB33" s="9"/>
      <c r="AIC33" s="9"/>
      <c r="AID33" s="9"/>
      <c r="AIE33" s="9"/>
      <c r="AIF33" s="9"/>
      <c r="AIG33" s="9"/>
      <c r="AIH33" s="9"/>
      <c r="AII33" s="9"/>
      <c r="AIJ33" s="9"/>
      <c r="AIK33" s="9"/>
      <c r="AIL33" s="9"/>
      <c r="AIM33" s="9"/>
      <c r="AIN33" s="9"/>
      <c r="AIO33" s="9"/>
      <c r="AIP33" s="9"/>
      <c r="AIQ33" s="9"/>
      <c r="AIR33" s="9"/>
      <c r="AIS33" s="9"/>
      <c r="AIT33" s="9"/>
      <c r="AIU33" s="9"/>
      <c r="AIV33" s="9"/>
      <c r="AIW33" s="9"/>
      <c r="AIX33" s="9"/>
      <c r="AIY33" s="9"/>
      <c r="AIZ33" s="9"/>
      <c r="AJA33" s="9"/>
      <c r="AJB33" s="9"/>
      <c r="AJC33" s="9"/>
      <c r="AJD33" s="9"/>
      <c r="AJE33" s="9"/>
      <c r="AJF33" s="9"/>
      <c r="AJG33" s="9"/>
      <c r="AJH33" s="9"/>
      <c r="AJI33" s="9"/>
      <c r="AJJ33" s="9"/>
      <c r="AJK33" s="9"/>
      <c r="AJL33" s="9"/>
      <c r="AJM33" s="9"/>
      <c r="AJN33" s="9"/>
      <c r="AJO33" s="9"/>
      <c r="AJP33" s="9"/>
      <c r="AJQ33" s="9"/>
      <c r="AJR33" s="9"/>
      <c r="AJS33" s="9"/>
      <c r="AJT33" s="9"/>
      <c r="AJU33" s="9"/>
      <c r="AJV33" s="9"/>
      <c r="AJW33" s="9"/>
      <c r="AJX33" s="9"/>
      <c r="AJY33" s="9"/>
      <c r="AJZ33" s="9"/>
      <c r="AKA33" s="9"/>
      <c r="AKB33" s="9"/>
      <c r="AKC33" s="9"/>
      <c r="AKD33" s="9"/>
      <c r="AKE33" s="9"/>
      <c r="AKF33" s="9"/>
      <c r="AKG33" s="9"/>
      <c r="AKH33" s="9"/>
      <c r="AKI33" s="9"/>
      <c r="AKJ33" s="9"/>
      <c r="AKK33" s="9"/>
      <c r="AKL33" s="9"/>
      <c r="AKM33" s="9"/>
      <c r="AKN33" s="9"/>
      <c r="AKO33" s="9"/>
      <c r="AKP33" s="9"/>
      <c r="AKQ33" s="9"/>
      <c r="AKR33" s="9"/>
      <c r="AKS33" s="9"/>
      <c r="AKT33" s="9"/>
      <c r="AKU33" s="9"/>
      <c r="AKV33" s="9"/>
      <c r="AKW33" s="9"/>
      <c r="AKX33" s="9"/>
      <c r="AKY33" s="9"/>
      <c r="AKZ33" s="9"/>
      <c r="ALA33" s="9"/>
      <c r="ALB33" s="9"/>
      <c r="ALC33" s="9"/>
      <c r="ALD33" s="9"/>
      <c r="ALE33" s="9"/>
      <c r="ALF33" s="9"/>
      <c r="ALG33" s="9"/>
      <c r="ALH33" s="9"/>
      <c r="ALI33" s="9"/>
      <c r="ALJ33" s="9"/>
      <c r="ALK33" s="9"/>
      <c r="ALL33" s="9"/>
      <c r="ALM33" s="9"/>
      <c r="ALN33" s="9"/>
      <c r="ALO33" s="9"/>
      <c r="ALP33" s="9"/>
      <c r="ALQ33" s="9"/>
      <c r="ALR33" s="9"/>
      <c r="ALS33" s="9"/>
      <c r="ALT33" s="9"/>
      <c r="ALU33" s="9"/>
      <c r="ALV33" s="9"/>
      <c r="ALW33" s="9"/>
      <c r="ALX33" s="9"/>
      <c r="ALY33" s="9"/>
      <c r="ALZ33" s="9"/>
      <c r="AMA33" s="9"/>
      <c r="AMB33" s="9"/>
      <c r="AMC33" s="9"/>
      <c r="AMD33" s="9"/>
      <c r="AME33" s="9"/>
      <c r="AMF33" s="9"/>
      <c r="AMG33" s="9"/>
      <c r="AMH33" s="9"/>
      <c r="AMI33" s="9"/>
      <c r="AMJ33" s="9"/>
      <c r="AMK33" s="9"/>
      <c r="AML33" s="9"/>
      <c r="AMM33" s="9"/>
      <c r="AMN33" s="9"/>
      <c r="AMO33" s="9"/>
      <c r="AMP33" s="9"/>
      <c r="AMQ33" s="9"/>
      <c r="AMR33" s="9"/>
      <c r="AMS33" s="9"/>
      <c r="AMT33" s="9"/>
      <c r="AMU33" s="9"/>
      <c r="AMV33" s="9"/>
      <c r="AMW33" s="9"/>
      <c r="AMX33" s="9"/>
      <c r="AMY33" s="9"/>
      <c r="AMZ33" s="9"/>
      <c r="ANA33" s="9"/>
      <c r="ANB33" s="9"/>
      <c r="ANC33" s="9"/>
      <c r="AND33" s="9"/>
      <c r="ANE33" s="9"/>
      <c r="ANF33" s="9"/>
      <c r="ANG33" s="9"/>
      <c r="ANH33" s="9"/>
      <c r="ANI33" s="9"/>
      <c r="ANJ33" s="9"/>
      <c r="ANK33" s="9"/>
      <c r="ANL33" s="9"/>
      <c r="ANM33" s="9"/>
      <c r="ANN33" s="9"/>
      <c r="ANO33" s="9"/>
      <c r="ANP33" s="9"/>
      <c r="ANQ33" s="9"/>
      <c r="ANR33" s="9"/>
      <c r="ANS33" s="9"/>
      <c r="ANT33" s="9"/>
      <c r="ANU33" s="9"/>
      <c r="ANV33" s="9"/>
      <c r="ANW33" s="9"/>
      <c r="ANX33" s="9"/>
      <c r="ANY33" s="9"/>
      <c r="ANZ33" s="9"/>
      <c r="AOA33" s="9"/>
      <c r="AOB33" s="9"/>
      <c r="AOC33" s="9"/>
      <c r="AOD33" s="9"/>
      <c r="AOE33" s="9"/>
      <c r="AOF33" s="9"/>
      <c r="AOG33" s="9"/>
      <c r="AOH33" s="9"/>
      <c r="AOI33" s="9"/>
      <c r="AOJ33" s="9"/>
      <c r="AOK33" s="9"/>
      <c r="AOL33" s="9"/>
      <c r="AOM33" s="9"/>
      <c r="AON33" s="9"/>
      <c r="AOO33" s="9"/>
      <c r="AOP33" s="9"/>
      <c r="AOQ33" s="9"/>
      <c r="AOR33" s="9"/>
      <c r="AOS33" s="9"/>
      <c r="AOT33" s="9"/>
      <c r="AOU33" s="9"/>
      <c r="AOV33" s="9"/>
      <c r="AOW33" s="9"/>
      <c r="AOX33" s="9"/>
      <c r="AOY33" s="9"/>
      <c r="AOZ33" s="9"/>
      <c r="APA33" s="9"/>
      <c r="APB33" s="9"/>
      <c r="APC33" s="9"/>
      <c r="APD33" s="9"/>
      <c r="APE33" s="9"/>
      <c r="APF33" s="9"/>
      <c r="APG33" s="9"/>
      <c r="APH33" s="9"/>
      <c r="API33" s="9"/>
      <c r="APJ33" s="9"/>
      <c r="APK33" s="9"/>
      <c r="APL33" s="9"/>
      <c r="APM33" s="9"/>
      <c r="APN33" s="9"/>
      <c r="APO33" s="9"/>
      <c r="APP33" s="9"/>
      <c r="APQ33" s="9"/>
      <c r="APR33" s="9"/>
      <c r="APS33" s="9"/>
      <c r="APT33" s="9"/>
      <c r="APU33" s="9"/>
      <c r="APV33" s="9"/>
      <c r="APW33" s="9"/>
      <c r="APX33" s="9"/>
      <c r="APY33" s="9"/>
      <c r="APZ33" s="9"/>
      <c r="AQA33" s="9"/>
      <c r="AQB33" s="9"/>
      <c r="AQC33" s="9"/>
      <c r="AQD33" s="9"/>
      <c r="AQE33" s="9"/>
      <c r="AQF33" s="9"/>
      <c r="AQG33" s="9"/>
      <c r="AQH33" s="9"/>
      <c r="AQI33" s="9"/>
      <c r="AQJ33" s="9"/>
      <c r="AQK33" s="9"/>
      <c r="AQL33" s="9"/>
      <c r="AQM33" s="9"/>
      <c r="AQN33" s="9"/>
      <c r="AQO33" s="9"/>
      <c r="AQP33" s="9"/>
      <c r="AQQ33" s="9"/>
      <c r="AQR33" s="9"/>
      <c r="AQS33" s="9"/>
      <c r="AQT33" s="9"/>
      <c r="AQU33" s="9"/>
      <c r="AQV33" s="9"/>
      <c r="AQW33" s="9"/>
      <c r="AQX33" s="9"/>
      <c r="AQY33" s="9"/>
      <c r="AQZ33" s="9"/>
      <c r="ARA33" s="9"/>
      <c r="ARB33" s="9"/>
      <c r="ARC33" s="9"/>
      <c r="ARD33" s="9"/>
      <c r="ARE33" s="9"/>
      <c r="ARF33" s="9"/>
      <c r="ARG33" s="9"/>
      <c r="ARH33" s="9"/>
      <c r="ARI33" s="9"/>
      <c r="ARJ33" s="9"/>
      <c r="ARK33" s="9"/>
      <c r="ARL33" s="9"/>
      <c r="ARM33" s="9"/>
      <c r="ARN33" s="9"/>
      <c r="ARO33" s="9"/>
      <c r="ARP33" s="9"/>
      <c r="ARQ33" s="9"/>
      <c r="ARR33" s="9"/>
      <c r="ARS33" s="9"/>
      <c r="ART33" s="9"/>
      <c r="ARU33" s="9"/>
      <c r="ARV33" s="9"/>
      <c r="ARW33" s="9"/>
      <c r="ARX33" s="9"/>
      <c r="ARY33" s="9"/>
      <c r="ARZ33" s="9"/>
      <c r="ASA33" s="9"/>
      <c r="ASB33" s="9"/>
      <c r="ASC33" s="9"/>
      <c r="ASD33" s="9"/>
      <c r="ASE33" s="9"/>
      <c r="ASF33" s="9"/>
      <c r="ASG33" s="9"/>
      <c r="ASH33" s="9"/>
      <c r="ASI33" s="9"/>
      <c r="ASJ33" s="9"/>
      <c r="ASK33" s="9"/>
      <c r="ASL33" s="9"/>
      <c r="ASM33" s="9"/>
      <c r="ASN33" s="9"/>
      <c r="ASO33" s="9"/>
      <c r="ASP33" s="9"/>
      <c r="ASQ33" s="9"/>
      <c r="ASR33" s="9"/>
      <c r="ASS33" s="9"/>
      <c r="AST33" s="9"/>
      <c r="ASU33" s="9"/>
      <c r="ASV33" s="9"/>
      <c r="ASW33" s="9"/>
      <c r="ASX33" s="9"/>
      <c r="ASY33" s="9"/>
      <c r="ASZ33" s="9"/>
      <c r="ATA33" s="9"/>
      <c r="ATB33" s="9"/>
      <c r="ATC33" s="9"/>
      <c r="ATD33" s="9"/>
      <c r="ATE33" s="9"/>
      <c r="ATF33" s="9"/>
      <c r="ATG33" s="9"/>
      <c r="ATH33" s="9"/>
      <c r="ATI33" s="9"/>
      <c r="ATJ33" s="9"/>
      <c r="ATK33" s="9"/>
      <c r="ATL33" s="9"/>
      <c r="ATM33" s="9"/>
      <c r="ATN33" s="9"/>
      <c r="ATO33" s="9"/>
      <c r="ATP33" s="9"/>
      <c r="ATQ33" s="9"/>
      <c r="ATR33" s="9"/>
      <c r="ATS33" s="9"/>
      <c r="ATT33" s="9"/>
      <c r="ATU33" s="9"/>
      <c r="ATV33" s="9"/>
      <c r="ATW33" s="9"/>
      <c r="ATX33" s="9"/>
      <c r="ATY33" s="9"/>
      <c r="ATZ33" s="9"/>
      <c r="AUA33" s="9"/>
      <c r="AUB33" s="9"/>
      <c r="AUC33" s="9"/>
      <c r="AUD33" s="9"/>
      <c r="AUE33" s="9"/>
      <c r="AUF33" s="9"/>
      <c r="AUG33" s="9"/>
      <c r="AUH33" s="9"/>
      <c r="AUI33" s="9"/>
      <c r="AUJ33" s="9"/>
      <c r="AUK33" s="9"/>
      <c r="AUL33" s="9"/>
      <c r="AUM33" s="9"/>
      <c r="AUN33" s="9"/>
      <c r="AUO33" s="9"/>
      <c r="AUP33" s="9"/>
      <c r="AUQ33" s="9"/>
      <c r="AUR33" s="9"/>
      <c r="AUS33" s="9"/>
      <c r="AUT33" s="9"/>
      <c r="AUU33" s="9"/>
      <c r="AUV33" s="9"/>
      <c r="AUW33" s="9"/>
      <c r="AUX33" s="9"/>
      <c r="AUY33" s="9"/>
      <c r="AUZ33" s="9"/>
      <c r="AVA33" s="9"/>
      <c r="AVB33" s="9"/>
      <c r="AVC33" s="9"/>
      <c r="AVD33" s="9"/>
      <c r="AVE33" s="9"/>
      <c r="AVF33" s="9"/>
      <c r="AVG33" s="9"/>
      <c r="AVH33" s="9"/>
      <c r="AVI33" s="9"/>
      <c r="AVJ33" s="9"/>
      <c r="AVK33" s="9"/>
      <c r="AVL33" s="9"/>
      <c r="AVM33" s="9"/>
      <c r="AVN33" s="9"/>
      <c r="AVO33" s="9"/>
      <c r="AVP33" s="9"/>
      <c r="AVQ33" s="9"/>
      <c r="AVR33" s="9"/>
      <c r="AVS33" s="9"/>
      <c r="AVT33" s="9"/>
      <c r="AVU33" s="9"/>
      <c r="AVV33" s="9"/>
      <c r="AVW33" s="9"/>
      <c r="AVX33" s="9"/>
      <c r="AVY33" s="9"/>
      <c r="AVZ33" s="9"/>
      <c r="AWA33" s="9"/>
      <c r="AWB33" s="9"/>
      <c r="AWC33" s="9"/>
      <c r="AWD33" s="9"/>
      <c r="AWE33" s="9"/>
      <c r="AWF33" s="9"/>
      <c r="AWG33" s="9"/>
      <c r="AWH33" s="9"/>
      <c r="AWI33" s="9"/>
      <c r="AWJ33" s="9"/>
      <c r="AWK33" s="9"/>
      <c r="AWL33" s="9"/>
      <c r="AWM33" s="9"/>
      <c r="AWN33" s="9"/>
      <c r="AWO33" s="9"/>
      <c r="AWP33" s="9"/>
      <c r="AWQ33" s="9"/>
      <c r="AWR33" s="9"/>
      <c r="AWS33" s="9"/>
      <c r="AWT33" s="9"/>
      <c r="AWU33" s="9"/>
      <c r="AWV33" s="9"/>
      <c r="AWW33" s="9"/>
      <c r="AWX33" s="9"/>
      <c r="AWY33" s="9"/>
      <c r="AWZ33" s="9"/>
      <c r="AXA33" s="9"/>
      <c r="AXB33" s="9"/>
      <c r="AXC33" s="9"/>
      <c r="AXD33" s="9"/>
      <c r="AXE33" s="9"/>
      <c r="AXF33" s="9"/>
      <c r="AXG33" s="9"/>
      <c r="AXH33" s="9"/>
      <c r="AXI33" s="9"/>
      <c r="AXJ33" s="9"/>
      <c r="AXK33" s="9"/>
      <c r="AXL33" s="9"/>
      <c r="AXM33" s="9"/>
      <c r="AXN33" s="9"/>
      <c r="AXO33" s="9"/>
      <c r="AXP33" s="9"/>
      <c r="AXQ33" s="9"/>
      <c r="AXR33" s="9"/>
      <c r="AXS33" s="9"/>
      <c r="AXT33" s="9"/>
      <c r="AXU33" s="9"/>
      <c r="AXV33" s="9"/>
      <c r="AXW33" s="9"/>
      <c r="AXX33" s="9"/>
      <c r="AXY33" s="9"/>
      <c r="AXZ33" s="9"/>
      <c r="AYA33" s="9"/>
      <c r="AYB33" s="9"/>
      <c r="AYC33" s="9"/>
      <c r="AYD33" s="9"/>
      <c r="AYE33" s="9"/>
      <c r="AYF33" s="9"/>
      <c r="AYG33" s="9"/>
      <c r="AYH33" s="9"/>
      <c r="AYI33" s="9"/>
      <c r="AYJ33" s="9"/>
      <c r="AYK33" s="9"/>
      <c r="AYL33" s="9"/>
      <c r="AYM33" s="9"/>
      <c r="AYN33" s="9"/>
      <c r="AYO33" s="9"/>
      <c r="AYP33" s="9"/>
      <c r="AYQ33" s="9"/>
      <c r="AYR33" s="9"/>
      <c r="AYS33" s="9"/>
      <c r="AYT33" s="9"/>
      <c r="AYU33" s="9"/>
      <c r="AYV33" s="9"/>
      <c r="AYW33" s="9"/>
      <c r="AYX33" s="9"/>
      <c r="AYY33" s="9"/>
      <c r="AYZ33" s="9"/>
      <c r="AZA33" s="9"/>
      <c r="AZB33" s="9"/>
      <c r="AZC33" s="9"/>
      <c r="AZD33" s="9"/>
      <c r="AZE33" s="9"/>
      <c r="AZF33" s="9"/>
      <c r="AZG33" s="9"/>
      <c r="AZH33" s="9"/>
      <c r="AZI33" s="9"/>
      <c r="AZJ33" s="9"/>
      <c r="AZK33" s="9"/>
      <c r="AZL33" s="9"/>
      <c r="AZM33" s="9"/>
      <c r="AZN33" s="9"/>
      <c r="AZO33" s="9"/>
      <c r="AZP33" s="9"/>
      <c r="AZQ33" s="9"/>
      <c r="AZR33" s="9"/>
      <c r="AZS33" s="9"/>
      <c r="AZT33" s="9"/>
      <c r="AZU33" s="9"/>
      <c r="AZV33" s="9"/>
      <c r="AZW33" s="9"/>
      <c r="AZX33" s="9"/>
      <c r="AZY33" s="9"/>
      <c r="AZZ33" s="9"/>
      <c r="BAA33" s="9"/>
      <c r="BAB33" s="9"/>
      <c r="BAC33" s="9"/>
      <c r="BAD33" s="9"/>
      <c r="BAE33" s="9"/>
      <c r="BAF33" s="9"/>
      <c r="BAG33" s="9"/>
      <c r="BAH33" s="9"/>
      <c r="BAI33" s="9"/>
      <c r="BAJ33" s="9"/>
      <c r="BAK33" s="9"/>
      <c r="BAL33" s="9"/>
      <c r="BAM33" s="9"/>
      <c r="BAN33" s="9"/>
      <c r="BAO33" s="9"/>
      <c r="BAP33" s="9"/>
      <c r="BAQ33" s="9"/>
      <c r="BAR33" s="9"/>
      <c r="BAS33" s="9"/>
      <c r="BAT33" s="9"/>
      <c r="BAU33" s="9"/>
      <c r="BAV33" s="9"/>
      <c r="BAW33" s="9"/>
      <c r="BAX33" s="9"/>
      <c r="BAY33" s="9"/>
      <c r="BAZ33" s="9"/>
      <c r="BBA33" s="9"/>
      <c r="BBB33" s="9"/>
      <c r="BBC33" s="9"/>
      <c r="BBD33" s="9"/>
      <c r="BBE33" s="9"/>
      <c r="BBF33" s="9"/>
      <c r="BBG33" s="9"/>
      <c r="BBH33" s="9"/>
      <c r="BBI33" s="9"/>
      <c r="BBJ33" s="9"/>
      <c r="BBK33" s="9"/>
      <c r="BBL33" s="9"/>
      <c r="BBM33" s="9"/>
      <c r="BBN33" s="9"/>
      <c r="BBO33" s="9"/>
      <c r="BBP33" s="9"/>
      <c r="BBQ33" s="9"/>
      <c r="BBR33" s="9"/>
      <c r="BBS33" s="9"/>
      <c r="BBT33" s="9"/>
      <c r="BBU33" s="9"/>
      <c r="BBV33" s="9"/>
      <c r="BBW33" s="9"/>
      <c r="BBX33" s="9"/>
      <c r="BBY33" s="9"/>
      <c r="BBZ33" s="9"/>
      <c r="BCA33" s="9"/>
      <c r="BCB33" s="9"/>
      <c r="BCC33" s="9"/>
      <c r="BCD33" s="9"/>
      <c r="BCE33" s="9"/>
      <c r="BCF33" s="9"/>
      <c r="BCG33" s="9"/>
      <c r="BCH33" s="9"/>
      <c r="BCI33" s="9"/>
      <c r="BCJ33" s="9"/>
      <c r="BCK33" s="9"/>
      <c r="BCL33" s="9"/>
      <c r="BCM33" s="9"/>
      <c r="BCN33" s="9"/>
      <c r="BCO33" s="9"/>
      <c r="BCP33" s="9"/>
      <c r="BCQ33" s="9"/>
      <c r="BCR33" s="9"/>
      <c r="BCS33" s="9"/>
      <c r="BCT33" s="9"/>
      <c r="BCU33" s="9"/>
      <c r="BCV33" s="9"/>
      <c r="BCW33" s="9"/>
      <c r="BCX33" s="9"/>
      <c r="BCY33" s="9"/>
      <c r="BCZ33" s="9"/>
      <c r="BDA33" s="9"/>
      <c r="BDB33" s="9"/>
      <c r="BDC33" s="9"/>
      <c r="BDD33" s="9"/>
      <c r="BDE33" s="9"/>
      <c r="BDF33" s="9"/>
      <c r="BDG33" s="9"/>
      <c r="BDH33" s="9"/>
      <c r="BDI33" s="9"/>
      <c r="BDJ33" s="9"/>
      <c r="BDK33" s="9"/>
      <c r="BDL33" s="9"/>
      <c r="BDM33" s="9"/>
      <c r="BDN33" s="9"/>
      <c r="BDO33" s="9"/>
      <c r="BDP33" s="9"/>
      <c r="BDQ33" s="9"/>
      <c r="BDR33" s="9"/>
      <c r="BDS33" s="9"/>
      <c r="BDT33" s="9"/>
      <c r="BDU33" s="9"/>
      <c r="BDV33" s="9"/>
      <c r="BDW33" s="9"/>
      <c r="BDX33" s="9"/>
      <c r="BDY33" s="9"/>
      <c r="BDZ33" s="9"/>
      <c r="BEA33" s="9"/>
      <c r="BEB33" s="9"/>
      <c r="BEC33" s="9"/>
      <c r="BED33" s="9"/>
      <c r="BEE33" s="9"/>
      <c r="BEF33" s="9"/>
      <c r="BEG33" s="9"/>
      <c r="BEH33" s="9"/>
      <c r="BEI33" s="9"/>
      <c r="BEJ33" s="9"/>
      <c r="BEK33" s="9"/>
      <c r="BEL33" s="9"/>
      <c r="BEM33" s="9"/>
      <c r="BEN33" s="9"/>
      <c r="BEO33" s="9"/>
      <c r="BEP33" s="9"/>
      <c r="BEQ33" s="9"/>
      <c r="BER33" s="9"/>
      <c r="BES33" s="9"/>
      <c r="BET33" s="9"/>
      <c r="BEU33" s="9"/>
      <c r="BEV33" s="9"/>
      <c r="BEW33" s="9"/>
      <c r="BEX33" s="9"/>
      <c r="BEY33" s="9"/>
      <c r="BEZ33" s="9"/>
      <c r="BFA33" s="9"/>
      <c r="BFB33" s="9"/>
      <c r="BFC33" s="9"/>
      <c r="BFD33" s="9"/>
      <c r="BFE33" s="9"/>
      <c r="BFF33" s="9"/>
      <c r="BFG33" s="9"/>
      <c r="BFH33" s="9"/>
      <c r="BFI33" s="9"/>
      <c r="BFJ33" s="9"/>
      <c r="BFK33" s="9"/>
      <c r="BFL33" s="9"/>
      <c r="BFM33" s="9"/>
      <c r="BFN33" s="9"/>
      <c r="BFO33" s="9"/>
      <c r="BFP33" s="9"/>
      <c r="BFQ33" s="9"/>
      <c r="BFR33" s="9"/>
      <c r="BFS33" s="9"/>
      <c r="BFT33" s="9"/>
      <c r="BFU33" s="9"/>
      <c r="BFV33" s="9"/>
      <c r="BFW33" s="9"/>
      <c r="BFX33" s="9"/>
      <c r="BFY33" s="9"/>
      <c r="BFZ33" s="9"/>
      <c r="BGA33" s="9"/>
      <c r="BGB33" s="9"/>
      <c r="BGC33" s="9"/>
      <c r="BGD33" s="9"/>
      <c r="BGE33" s="9"/>
      <c r="BGF33" s="9"/>
      <c r="BGG33" s="9"/>
      <c r="BGH33" s="9"/>
      <c r="BGI33" s="9"/>
      <c r="BGJ33" s="9"/>
      <c r="BGK33" s="9"/>
      <c r="BGL33" s="9"/>
      <c r="BGM33" s="9"/>
      <c r="BGN33" s="9"/>
      <c r="BGO33" s="9"/>
      <c r="BGP33" s="9"/>
      <c r="BGQ33" s="9"/>
      <c r="BGR33" s="9"/>
      <c r="BGS33" s="9"/>
      <c r="BGT33" s="9"/>
      <c r="BGU33" s="9"/>
      <c r="BGV33" s="9"/>
      <c r="BGW33" s="9"/>
      <c r="BGX33" s="9"/>
      <c r="BGY33" s="9"/>
      <c r="BGZ33" s="9"/>
      <c r="BHA33" s="9"/>
      <c r="BHB33" s="9"/>
      <c r="BHC33" s="9"/>
      <c r="BHD33" s="9"/>
      <c r="BHE33" s="9"/>
      <c r="BHF33" s="9"/>
      <c r="BHG33" s="9"/>
      <c r="BHH33" s="9"/>
      <c r="BHI33" s="9"/>
      <c r="BHJ33" s="9"/>
      <c r="BHK33" s="9"/>
      <c r="BHL33" s="9"/>
      <c r="BHM33" s="9"/>
      <c r="BHN33" s="9"/>
      <c r="BHO33" s="9"/>
      <c r="BHP33" s="9"/>
      <c r="BHQ33" s="9"/>
      <c r="BHR33" s="9"/>
      <c r="BHS33" s="9"/>
      <c r="BHT33" s="9"/>
      <c r="BHU33" s="9"/>
      <c r="BHV33" s="9"/>
      <c r="BHW33" s="9"/>
      <c r="BHX33" s="9"/>
      <c r="BHY33" s="9"/>
      <c r="BHZ33" s="9"/>
      <c r="BIA33" s="9"/>
      <c r="BIB33" s="9"/>
      <c r="BIC33" s="9"/>
      <c r="BID33" s="9"/>
      <c r="BIE33" s="9"/>
      <c r="BIF33" s="9"/>
      <c r="BIG33" s="9"/>
      <c r="BIH33" s="9"/>
      <c r="BII33" s="9"/>
      <c r="BIJ33" s="9"/>
      <c r="BIK33" s="9"/>
      <c r="BIL33" s="9"/>
      <c r="BIM33" s="9"/>
      <c r="BIN33" s="9"/>
      <c r="BIO33" s="9"/>
      <c r="BIP33" s="9"/>
      <c r="BIQ33" s="9"/>
      <c r="BIR33" s="9"/>
      <c r="BIS33" s="9"/>
      <c r="BIT33" s="9"/>
      <c r="BIU33" s="9"/>
      <c r="BIV33" s="9"/>
      <c r="BIW33" s="9"/>
      <c r="BIX33" s="9"/>
      <c r="BIY33" s="9"/>
      <c r="BIZ33" s="9"/>
      <c r="BJA33" s="9"/>
      <c r="BJB33" s="9"/>
      <c r="BJC33" s="9"/>
      <c r="BJD33" s="9"/>
      <c r="BJE33" s="9"/>
      <c r="BJF33" s="9"/>
      <c r="BJG33" s="9"/>
      <c r="BJH33" s="9"/>
      <c r="BJI33" s="9"/>
      <c r="BJJ33" s="9"/>
      <c r="BJK33" s="9"/>
      <c r="BJL33" s="9"/>
      <c r="BJM33" s="9"/>
      <c r="BJN33" s="9"/>
      <c r="BJO33" s="9"/>
      <c r="BJP33" s="9"/>
      <c r="BJQ33" s="9"/>
      <c r="BJR33" s="9"/>
      <c r="BJS33" s="9"/>
      <c r="BJT33" s="9"/>
      <c r="BJU33" s="9"/>
      <c r="BJV33" s="9"/>
      <c r="BJW33" s="9"/>
      <c r="BJX33" s="9"/>
      <c r="BJY33" s="9"/>
      <c r="BJZ33" s="9"/>
      <c r="BKA33" s="9"/>
      <c r="BKB33" s="9"/>
      <c r="BKC33" s="9"/>
      <c r="BKD33" s="9"/>
      <c r="BKE33" s="9"/>
      <c r="BKF33" s="9"/>
      <c r="BKG33" s="9"/>
      <c r="BKH33" s="9"/>
      <c r="BKI33" s="9"/>
      <c r="BKJ33" s="9"/>
      <c r="BKK33" s="9"/>
      <c r="BKL33" s="9"/>
      <c r="BKM33" s="9"/>
      <c r="BKN33" s="9"/>
      <c r="BKO33" s="9"/>
      <c r="BKP33" s="9"/>
      <c r="BKQ33" s="9"/>
      <c r="BKR33" s="9"/>
      <c r="BKS33" s="9"/>
      <c r="BKT33" s="9"/>
      <c r="BKU33" s="9"/>
      <c r="BKV33" s="9"/>
      <c r="BKW33" s="9"/>
      <c r="BKX33" s="9"/>
      <c r="BKY33" s="9"/>
      <c r="BKZ33" s="9"/>
      <c r="BLA33" s="9"/>
      <c r="BLB33" s="9"/>
      <c r="BLC33" s="9"/>
      <c r="BLD33" s="9"/>
      <c r="BLE33" s="9"/>
      <c r="BLF33" s="9"/>
      <c r="BLG33" s="9"/>
      <c r="BLH33" s="9"/>
      <c r="BLI33" s="9"/>
      <c r="BLJ33" s="9"/>
      <c r="BLK33" s="9"/>
      <c r="BLL33" s="9"/>
      <c r="BLM33" s="9"/>
      <c r="BLN33" s="9"/>
      <c r="BLO33" s="9"/>
      <c r="BLP33" s="9"/>
      <c r="BLQ33" s="9"/>
      <c r="BLR33" s="9"/>
      <c r="BLS33" s="9"/>
      <c r="BLT33" s="9"/>
      <c r="BLU33" s="9"/>
      <c r="BLV33" s="9"/>
      <c r="BLW33" s="9"/>
      <c r="BLX33" s="9"/>
      <c r="BLY33" s="9"/>
      <c r="BLZ33" s="9"/>
      <c r="BMA33" s="9"/>
      <c r="BMB33" s="9"/>
      <c r="BMC33" s="9"/>
      <c r="BMD33" s="9"/>
      <c r="BME33" s="9"/>
      <c r="BMF33" s="9"/>
      <c r="BMG33" s="9"/>
      <c r="BMH33" s="9"/>
      <c r="BMI33" s="9"/>
      <c r="BMJ33" s="9"/>
      <c r="BMK33" s="9"/>
      <c r="BML33" s="9"/>
      <c r="BMM33" s="9"/>
      <c r="BMN33" s="9"/>
      <c r="BMO33" s="9"/>
      <c r="BMP33" s="9"/>
      <c r="BMQ33" s="9"/>
      <c r="BMR33" s="9"/>
      <c r="BMS33" s="9"/>
      <c r="BMT33" s="9"/>
      <c r="BMU33" s="9"/>
      <c r="BMV33" s="9"/>
      <c r="BMW33" s="9"/>
      <c r="BMX33" s="9"/>
      <c r="BMY33" s="9"/>
      <c r="BMZ33" s="9"/>
      <c r="BNA33" s="9"/>
      <c r="BNB33" s="9"/>
      <c r="BNC33" s="9"/>
      <c r="BND33" s="9"/>
      <c r="BNE33" s="9"/>
      <c r="BNF33" s="9"/>
      <c r="BNG33" s="9"/>
      <c r="BNH33" s="9"/>
      <c r="BNI33" s="9"/>
      <c r="BNJ33" s="9"/>
      <c r="BNK33" s="9"/>
      <c r="BNL33" s="9"/>
      <c r="BNM33" s="9"/>
      <c r="BNN33" s="9"/>
      <c r="BNO33" s="9"/>
      <c r="BNP33" s="9"/>
      <c r="BNQ33" s="9"/>
      <c r="BNR33" s="9"/>
      <c r="BNS33" s="9"/>
      <c r="BNT33" s="9"/>
      <c r="BNU33" s="9"/>
      <c r="BNV33" s="9"/>
      <c r="BNW33" s="9"/>
      <c r="BNX33" s="9"/>
      <c r="BNY33" s="9"/>
      <c r="BNZ33" s="9"/>
      <c r="BOA33" s="9"/>
      <c r="BOB33" s="9"/>
      <c r="BOC33" s="9"/>
      <c r="BOD33" s="9"/>
      <c r="BOE33" s="9"/>
      <c r="BOF33" s="9"/>
      <c r="BOG33" s="9"/>
      <c r="BOH33" s="9"/>
      <c r="BOI33" s="9"/>
      <c r="BOJ33" s="9"/>
      <c r="BOK33" s="9"/>
      <c r="BOL33" s="9"/>
      <c r="BOM33" s="9"/>
      <c r="BON33" s="9"/>
      <c r="BOO33" s="9"/>
      <c r="BOP33" s="9"/>
      <c r="BOQ33" s="9"/>
      <c r="BOR33" s="9"/>
      <c r="BOS33" s="9"/>
      <c r="BOT33" s="9"/>
      <c r="BOU33" s="9"/>
      <c r="BOV33" s="9"/>
      <c r="BOW33" s="9"/>
      <c r="BOX33" s="9"/>
      <c r="BOY33" s="9"/>
      <c r="BOZ33" s="9"/>
      <c r="BPA33" s="9"/>
      <c r="BPB33" s="9"/>
      <c r="BPC33" s="9"/>
      <c r="BPD33" s="9"/>
      <c r="BPE33" s="9"/>
      <c r="BPF33" s="9"/>
      <c r="BPG33" s="9"/>
      <c r="BPH33" s="9"/>
      <c r="BPI33" s="9"/>
      <c r="BPJ33" s="9"/>
      <c r="BPK33" s="9"/>
      <c r="BPL33" s="9"/>
      <c r="BPM33" s="9"/>
      <c r="BPN33" s="9"/>
      <c r="BPO33" s="9"/>
      <c r="BPP33" s="9"/>
      <c r="BPQ33" s="9"/>
      <c r="BPR33" s="9"/>
      <c r="BPS33" s="9"/>
      <c r="BPT33" s="9"/>
      <c r="BPU33" s="9"/>
      <c r="BPV33" s="9"/>
      <c r="BPW33" s="9"/>
      <c r="BPX33" s="9"/>
      <c r="BPY33" s="9"/>
      <c r="BPZ33" s="9"/>
      <c r="BQA33" s="9"/>
      <c r="BQB33" s="9"/>
      <c r="BQC33" s="9"/>
      <c r="BQD33" s="9"/>
      <c r="BQE33" s="9"/>
      <c r="BQF33" s="9"/>
      <c r="BQG33" s="9"/>
      <c r="BQH33" s="9"/>
      <c r="BQI33" s="9"/>
      <c r="BQJ33" s="9"/>
      <c r="BQK33" s="9"/>
      <c r="BQL33" s="9"/>
      <c r="BQM33" s="9"/>
      <c r="BQN33" s="9"/>
      <c r="BQO33" s="9"/>
      <c r="BQP33" s="9"/>
      <c r="BQQ33" s="9"/>
      <c r="BQR33" s="9"/>
      <c r="BQS33" s="9"/>
      <c r="BQT33" s="9"/>
      <c r="BQU33" s="9"/>
      <c r="BQV33" s="9"/>
      <c r="BQW33" s="9"/>
      <c r="BQX33" s="9"/>
      <c r="BQY33" s="9"/>
      <c r="BQZ33" s="9"/>
      <c r="BRA33" s="9"/>
      <c r="BRB33" s="9"/>
      <c r="BRC33" s="9"/>
      <c r="BRD33" s="9"/>
      <c r="BRE33" s="9"/>
      <c r="BRF33" s="9"/>
      <c r="BRG33" s="9"/>
      <c r="BRH33" s="9"/>
      <c r="BRI33" s="9"/>
      <c r="BRJ33" s="9"/>
      <c r="BRK33" s="9"/>
      <c r="BRL33" s="9"/>
      <c r="BRM33" s="9"/>
      <c r="BRN33" s="9"/>
      <c r="BRO33" s="9"/>
      <c r="BRP33" s="9"/>
      <c r="BRQ33" s="9"/>
      <c r="BRR33" s="9"/>
      <c r="BRS33" s="9"/>
      <c r="BRT33" s="9"/>
      <c r="BRU33" s="9"/>
      <c r="BRV33" s="9"/>
      <c r="BRW33" s="9"/>
      <c r="BRX33" s="9"/>
      <c r="BRY33" s="9"/>
      <c r="BRZ33" s="9"/>
      <c r="BSA33" s="9"/>
      <c r="BSB33" s="9"/>
      <c r="BSC33" s="9"/>
      <c r="BSD33" s="9"/>
      <c r="BSE33" s="9"/>
      <c r="BSF33" s="9"/>
      <c r="BSG33" s="9"/>
      <c r="BSH33" s="9"/>
      <c r="BSI33" s="9"/>
      <c r="BSJ33" s="9"/>
      <c r="BSK33" s="9"/>
      <c r="BSL33" s="9"/>
      <c r="BSM33" s="9"/>
      <c r="BSN33" s="9"/>
      <c r="BSO33" s="9"/>
      <c r="BSP33" s="9"/>
      <c r="BSQ33" s="9"/>
      <c r="BSR33" s="9"/>
      <c r="BSS33" s="9"/>
      <c r="BST33" s="9"/>
      <c r="BSU33" s="9"/>
      <c r="BSV33" s="9"/>
      <c r="BSW33" s="9"/>
      <c r="BSX33" s="9"/>
      <c r="BSY33" s="9"/>
      <c r="BSZ33" s="9"/>
      <c r="BTA33" s="9"/>
      <c r="BTB33" s="9"/>
      <c r="BTC33" s="9"/>
      <c r="BTD33" s="9"/>
      <c r="BTE33" s="9"/>
      <c r="BTF33" s="9"/>
      <c r="BTG33" s="9"/>
      <c r="BTH33" s="9"/>
      <c r="BTI33" s="9"/>
      <c r="BTJ33" s="9"/>
      <c r="BTK33" s="9"/>
      <c r="BTL33" s="9"/>
      <c r="BTM33" s="9"/>
      <c r="BTN33" s="9"/>
      <c r="BTO33" s="9"/>
      <c r="BTP33" s="9"/>
      <c r="BTQ33" s="9"/>
      <c r="BTR33" s="9"/>
      <c r="BTS33" s="9"/>
      <c r="BTT33" s="9"/>
      <c r="BTU33" s="9"/>
      <c r="BTV33" s="9"/>
      <c r="BTW33" s="9"/>
      <c r="BTX33" s="9"/>
      <c r="BTY33" s="9"/>
      <c r="BTZ33" s="9"/>
      <c r="BUA33" s="9"/>
      <c r="BUB33" s="9"/>
      <c r="BUC33" s="9"/>
      <c r="BUD33" s="9"/>
      <c r="BUE33" s="9"/>
      <c r="BUF33" s="9"/>
      <c r="BUG33" s="9"/>
      <c r="BUH33" s="9"/>
      <c r="BUI33" s="9"/>
      <c r="BUJ33" s="9"/>
      <c r="BUK33" s="9"/>
      <c r="BUL33" s="9"/>
      <c r="BUM33" s="9"/>
      <c r="BUN33" s="9"/>
      <c r="BUO33" s="9"/>
      <c r="BUP33" s="9"/>
      <c r="BUQ33" s="9"/>
      <c r="BUR33" s="9"/>
      <c r="BUS33" s="9"/>
      <c r="BUT33" s="9"/>
      <c r="BUU33" s="9"/>
      <c r="BUV33" s="9"/>
      <c r="BUW33" s="9"/>
      <c r="BUX33" s="9"/>
      <c r="BUY33" s="9"/>
      <c r="BUZ33" s="9"/>
      <c r="BVA33" s="9"/>
      <c r="BVB33" s="9"/>
      <c r="BVC33" s="9"/>
      <c r="BVD33" s="9"/>
      <c r="BVE33" s="9"/>
      <c r="BVF33" s="9"/>
      <c r="BVG33" s="9"/>
      <c r="BVH33" s="9"/>
      <c r="BVI33" s="9"/>
      <c r="BVJ33" s="9"/>
      <c r="BVK33" s="9"/>
      <c r="BVL33" s="9"/>
      <c r="BVM33" s="9"/>
      <c r="BVN33" s="9"/>
      <c r="BVO33" s="9"/>
      <c r="BVP33" s="9"/>
      <c r="BVQ33" s="9"/>
      <c r="BVR33" s="9"/>
      <c r="BVS33" s="9"/>
      <c r="BVT33" s="9"/>
      <c r="BVU33" s="9"/>
      <c r="BVV33" s="9"/>
      <c r="BVW33" s="9"/>
      <c r="BVX33" s="9"/>
      <c r="BVY33" s="9"/>
      <c r="BVZ33" s="9"/>
      <c r="BWA33" s="9"/>
      <c r="BWB33" s="9"/>
      <c r="BWC33" s="9"/>
      <c r="BWD33" s="9"/>
      <c r="BWE33" s="9"/>
      <c r="BWF33" s="9"/>
      <c r="BWG33" s="9"/>
      <c r="BWH33" s="9"/>
      <c r="BWI33" s="9"/>
      <c r="BWJ33" s="9"/>
      <c r="BWK33" s="9"/>
      <c r="BWL33" s="9"/>
      <c r="BWM33" s="9"/>
      <c r="BWN33" s="9"/>
      <c r="BWO33" s="9"/>
      <c r="BWP33" s="9"/>
      <c r="BWQ33" s="9"/>
      <c r="BWR33" s="9"/>
      <c r="BWS33" s="9"/>
      <c r="BWT33" s="9"/>
      <c r="BWU33" s="9"/>
      <c r="BWV33" s="9"/>
      <c r="BWW33" s="9"/>
      <c r="BWX33" s="9"/>
      <c r="BWY33" s="9"/>
      <c r="BWZ33" s="9"/>
      <c r="BXA33" s="9"/>
      <c r="BXB33" s="9"/>
      <c r="BXC33" s="9"/>
      <c r="BXD33" s="9"/>
      <c r="BXE33" s="9"/>
      <c r="BXF33" s="9"/>
      <c r="BXG33" s="9"/>
      <c r="BXH33" s="9"/>
      <c r="BXI33" s="9"/>
      <c r="BXJ33" s="9"/>
      <c r="BXK33" s="9"/>
      <c r="BXL33" s="9"/>
      <c r="BXM33" s="9"/>
      <c r="BXN33" s="9"/>
      <c r="BXO33" s="9"/>
      <c r="BXP33" s="9"/>
      <c r="BXQ33" s="9"/>
      <c r="BXR33" s="9"/>
      <c r="BXS33" s="9"/>
      <c r="BXT33" s="9"/>
      <c r="BXU33" s="9"/>
      <c r="BXV33" s="9"/>
      <c r="BXW33" s="9"/>
      <c r="BXX33" s="9"/>
      <c r="BXY33" s="9"/>
      <c r="BXZ33" s="9"/>
      <c r="BYA33" s="9"/>
      <c r="BYB33" s="9"/>
      <c r="BYC33" s="9"/>
      <c r="BYD33" s="9"/>
      <c r="BYE33" s="9"/>
      <c r="BYF33" s="9"/>
      <c r="BYG33" s="9"/>
      <c r="BYH33" s="9"/>
      <c r="BYI33" s="9"/>
      <c r="BYJ33" s="9"/>
      <c r="BYK33" s="9"/>
      <c r="BYL33" s="9"/>
      <c r="BYM33" s="9"/>
      <c r="BYN33" s="9"/>
      <c r="BYO33" s="9"/>
      <c r="BYP33" s="9"/>
      <c r="BYQ33" s="9"/>
      <c r="BYR33" s="9"/>
      <c r="BYS33" s="9"/>
      <c r="BYT33" s="9"/>
      <c r="BYU33" s="9"/>
      <c r="BYV33" s="9"/>
      <c r="BYW33" s="9"/>
      <c r="BYX33" s="9"/>
      <c r="BYY33" s="9"/>
      <c r="BYZ33" s="9"/>
      <c r="BZA33" s="9"/>
      <c r="BZB33" s="9"/>
      <c r="BZC33" s="9"/>
      <c r="BZD33" s="9"/>
      <c r="BZE33" s="9"/>
      <c r="BZF33" s="9"/>
      <c r="BZG33" s="9"/>
      <c r="BZH33" s="9"/>
      <c r="BZI33" s="9"/>
      <c r="BZJ33" s="9"/>
      <c r="BZK33" s="9"/>
      <c r="BZL33" s="9"/>
      <c r="BZM33" s="9"/>
      <c r="BZN33" s="9"/>
      <c r="BZO33" s="9"/>
      <c r="BZP33" s="9"/>
      <c r="BZQ33" s="9"/>
      <c r="BZR33" s="9"/>
      <c r="BZS33" s="9"/>
      <c r="BZT33" s="9"/>
      <c r="BZU33" s="9"/>
      <c r="BZV33" s="9"/>
      <c r="BZW33" s="9"/>
      <c r="BZX33" s="9"/>
      <c r="BZY33" s="9"/>
      <c r="BZZ33" s="9"/>
      <c r="CAA33" s="9"/>
      <c r="CAB33" s="9"/>
      <c r="CAC33" s="9"/>
      <c r="CAD33" s="9"/>
      <c r="CAE33" s="9"/>
      <c r="CAF33" s="9"/>
      <c r="CAG33" s="9"/>
      <c r="CAH33" s="9"/>
      <c r="CAI33" s="9"/>
      <c r="CAJ33" s="9"/>
      <c r="CAK33" s="9"/>
      <c r="CAL33" s="9"/>
      <c r="CAM33" s="9"/>
      <c r="CAN33" s="9"/>
      <c r="CAO33" s="9"/>
      <c r="CAP33" s="9"/>
      <c r="CAQ33" s="9"/>
      <c r="CAR33" s="9"/>
      <c r="CAS33" s="9"/>
      <c r="CAT33" s="9"/>
      <c r="CAU33" s="9"/>
      <c r="CAV33" s="9"/>
      <c r="CAW33" s="9"/>
      <c r="CAX33" s="9"/>
      <c r="CAY33" s="9"/>
      <c r="CAZ33" s="9"/>
      <c r="CBA33" s="9"/>
      <c r="CBB33" s="9"/>
      <c r="CBC33" s="9"/>
      <c r="CBD33" s="9"/>
      <c r="CBE33" s="9"/>
      <c r="CBF33" s="9"/>
      <c r="CBG33" s="9"/>
      <c r="CBH33" s="9"/>
      <c r="CBI33" s="9"/>
      <c r="CBJ33" s="9"/>
      <c r="CBK33" s="9"/>
      <c r="CBL33" s="9"/>
      <c r="CBM33" s="9"/>
      <c r="CBN33" s="9"/>
      <c r="CBO33" s="9"/>
      <c r="CBP33" s="9"/>
      <c r="CBQ33" s="9"/>
      <c r="CBR33" s="9"/>
      <c r="CBS33" s="9"/>
      <c r="CBT33" s="9"/>
      <c r="CBU33" s="9"/>
      <c r="CBV33" s="9"/>
      <c r="CBW33" s="9"/>
      <c r="CBX33" s="9"/>
      <c r="CBY33" s="9"/>
      <c r="CBZ33" s="9"/>
      <c r="CCA33" s="9"/>
      <c r="CCB33" s="9"/>
      <c r="CCC33" s="9"/>
      <c r="CCD33" s="9"/>
      <c r="CCE33" s="9"/>
      <c r="CCF33" s="9"/>
      <c r="CCG33" s="9"/>
      <c r="CCH33" s="9"/>
      <c r="CCI33" s="9"/>
      <c r="CCJ33" s="9"/>
      <c r="CCK33" s="9"/>
      <c r="CCL33" s="9"/>
      <c r="CCM33" s="9"/>
      <c r="CCN33" s="9"/>
      <c r="CCO33" s="9"/>
      <c r="CCP33" s="9"/>
      <c r="CCQ33" s="9"/>
      <c r="CCR33" s="9"/>
      <c r="CCS33" s="9"/>
      <c r="CCT33" s="9"/>
      <c r="CCU33" s="9"/>
      <c r="CCV33" s="9"/>
      <c r="CCW33" s="9"/>
      <c r="CCX33" s="9"/>
      <c r="CCY33" s="9"/>
      <c r="CCZ33" s="9"/>
      <c r="CDA33" s="9"/>
      <c r="CDB33" s="9"/>
      <c r="CDC33" s="9"/>
      <c r="CDD33" s="9"/>
      <c r="CDE33" s="9"/>
      <c r="CDF33" s="9"/>
      <c r="CDG33" s="9"/>
      <c r="CDH33" s="9"/>
      <c r="CDI33" s="9"/>
      <c r="CDJ33" s="9"/>
      <c r="CDK33" s="9"/>
      <c r="CDL33" s="9"/>
      <c r="CDM33" s="9"/>
      <c r="CDN33" s="9"/>
      <c r="CDO33" s="9"/>
      <c r="CDP33" s="9"/>
      <c r="CDQ33" s="9"/>
      <c r="CDR33" s="9"/>
      <c r="CDS33" s="9"/>
      <c r="CDT33" s="9"/>
      <c r="CDU33" s="9"/>
      <c r="CDV33" s="9"/>
      <c r="CDW33" s="9"/>
      <c r="CDX33" s="9"/>
      <c r="CDY33" s="9"/>
      <c r="CDZ33" s="9"/>
      <c r="CEA33" s="9"/>
      <c r="CEB33" s="9"/>
      <c r="CEC33" s="9"/>
      <c r="CED33" s="9"/>
      <c r="CEE33" s="9"/>
      <c r="CEF33" s="9"/>
      <c r="CEG33" s="9"/>
      <c r="CEH33" s="9"/>
      <c r="CEI33" s="9"/>
      <c r="CEJ33" s="9"/>
      <c r="CEK33" s="9"/>
      <c r="CEL33" s="9"/>
      <c r="CEM33" s="9"/>
      <c r="CEN33" s="9"/>
      <c r="CEO33" s="9"/>
      <c r="CEP33" s="9"/>
      <c r="CEQ33" s="9"/>
      <c r="CER33" s="9"/>
      <c r="CES33" s="9"/>
      <c r="CET33" s="9"/>
      <c r="CEU33" s="9"/>
      <c r="CEV33" s="9"/>
      <c r="CEW33" s="9"/>
      <c r="CEX33" s="9"/>
      <c r="CEY33" s="9"/>
      <c r="CEZ33" s="9"/>
      <c r="CFA33" s="9"/>
      <c r="CFB33" s="9"/>
      <c r="CFC33" s="9"/>
      <c r="CFD33" s="9"/>
      <c r="CFE33" s="9"/>
      <c r="CFF33" s="9"/>
      <c r="CFG33" s="9"/>
      <c r="CFH33" s="9"/>
      <c r="CFI33" s="9"/>
      <c r="CFJ33" s="9"/>
      <c r="CFK33" s="9"/>
      <c r="CFL33" s="9"/>
      <c r="CFM33" s="9"/>
      <c r="CFN33" s="9"/>
      <c r="CFO33" s="9"/>
      <c r="CFP33" s="9"/>
      <c r="CFQ33" s="9"/>
      <c r="CFR33" s="9"/>
      <c r="CFS33" s="9"/>
      <c r="CFT33" s="9"/>
      <c r="CFU33" s="9"/>
      <c r="CFV33" s="9"/>
      <c r="CFW33" s="9"/>
      <c r="CFX33" s="9"/>
      <c r="CFY33" s="9"/>
      <c r="CFZ33" s="9"/>
      <c r="CGA33" s="9"/>
      <c r="CGB33" s="9"/>
      <c r="CGC33" s="9"/>
      <c r="CGD33" s="9"/>
      <c r="CGE33" s="9"/>
      <c r="CGF33" s="9"/>
      <c r="CGG33" s="9"/>
      <c r="CGH33" s="9"/>
      <c r="CGI33" s="9"/>
      <c r="CGJ33" s="9"/>
      <c r="CGK33" s="9"/>
      <c r="CGL33" s="9"/>
      <c r="CGM33" s="9"/>
      <c r="CGN33" s="9"/>
      <c r="CGO33" s="9"/>
      <c r="CGP33" s="9"/>
      <c r="CGQ33" s="9"/>
      <c r="CGR33" s="9"/>
      <c r="CGS33" s="9"/>
      <c r="CGT33" s="9"/>
      <c r="CGU33" s="9"/>
      <c r="CGV33" s="9"/>
      <c r="CGW33" s="9"/>
      <c r="CGX33" s="9"/>
      <c r="CGY33" s="9"/>
      <c r="CGZ33" s="9"/>
      <c r="CHA33" s="9"/>
      <c r="CHB33" s="9"/>
      <c r="CHC33" s="9"/>
      <c r="CHD33" s="9"/>
      <c r="CHE33" s="9"/>
      <c r="CHF33" s="9"/>
      <c r="CHG33" s="9"/>
      <c r="CHH33" s="9"/>
      <c r="CHI33" s="9"/>
      <c r="CHJ33" s="9"/>
      <c r="CHK33" s="9"/>
      <c r="CHL33" s="9"/>
      <c r="CHM33" s="9"/>
      <c r="CHN33" s="9"/>
      <c r="CHO33" s="9"/>
      <c r="CHP33" s="9"/>
      <c r="CHQ33" s="9"/>
      <c r="CHR33" s="9"/>
      <c r="CHS33" s="9"/>
      <c r="CHT33" s="9"/>
      <c r="CHU33" s="9"/>
      <c r="CHV33" s="9"/>
      <c r="CHW33" s="9"/>
      <c r="CHX33" s="9"/>
      <c r="CHY33" s="9"/>
      <c r="CHZ33" s="9"/>
      <c r="CIA33" s="9"/>
      <c r="CIB33" s="9"/>
      <c r="CIC33" s="9"/>
      <c r="CID33" s="9"/>
      <c r="CIE33" s="9"/>
      <c r="CIF33" s="9"/>
      <c r="CIG33" s="9"/>
      <c r="CIH33" s="9"/>
      <c r="CII33" s="9"/>
      <c r="CIJ33" s="9"/>
      <c r="CIK33" s="9"/>
      <c r="CIL33" s="9"/>
      <c r="CIM33" s="9"/>
      <c r="CIN33" s="9"/>
      <c r="CIO33" s="9"/>
      <c r="CIP33" s="9"/>
      <c r="CIQ33" s="9"/>
      <c r="CIR33" s="9"/>
      <c r="CIS33" s="9"/>
      <c r="CIT33" s="9"/>
      <c r="CIU33" s="9"/>
      <c r="CIV33" s="9"/>
      <c r="CIW33" s="9"/>
      <c r="CIX33" s="9"/>
      <c r="CIY33" s="9"/>
      <c r="CIZ33" s="9"/>
      <c r="CJA33" s="9"/>
      <c r="CJB33" s="9"/>
      <c r="CJC33" s="9"/>
      <c r="CJD33" s="9"/>
      <c r="CJE33" s="9"/>
      <c r="CJF33" s="9"/>
      <c r="CJG33" s="9"/>
      <c r="CJH33" s="9"/>
      <c r="CJI33" s="9"/>
      <c r="CJJ33" s="9"/>
      <c r="CJK33" s="9"/>
      <c r="CJL33" s="9"/>
      <c r="CJM33" s="9"/>
      <c r="CJN33" s="9"/>
      <c r="CJO33" s="9"/>
      <c r="CJP33" s="9"/>
      <c r="CJQ33" s="9"/>
      <c r="CJR33" s="9"/>
      <c r="CJS33" s="9"/>
      <c r="CJT33" s="9"/>
      <c r="CJU33" s="9"/>
      <c r="CJV33" s="9"/>
      <c r="CJW33" s="9"/>
      <c r="CJX33" s="9"/>
      <c r="CJY33" s="9"/>
      <c r="CJZ33" s="9"/>
      <c r="CKA33" s="9"/>
      <c r="CKB33" s="9"/>
      <c r="CKC33" s="9"/>
      <c r="CKD33" s="9"/>
      <c r="CKE33" s="9"/>
      <c r="CKF33" s="9"/>
      <c r="CKG33" s="9"/>
      <c r="CKH33" s="9"/>
      <c r="CKI33" s="9"/>
      <c r="CKJ33" s="9"/>
      <c r="CKK33" s="9"/>
      <c r="CKL33" s="9"/>
      <c r="CKM33" s="9"/>
      <c r="CKN33" s="9"/>
      <c r="CKO33" s="9"/>
      <c r="CKP33" s="9"/>
      <c r="CKQ33" s="9"/>
      <c r="CKR33" s="9"/>
      <c r="CKS33" s="9"/>
      <c r="CKT33" s="9"/>
      <c r="CKU33" s="9"/>
      <c r="CKV33" s="9"/>
      <c r="CKW33" s="9"/>
      <c r="CKX33" s="9"/>
      <c r="CKY33" s="9"/>
      <c r="CKZ33" s="9"/>
      <c r="CLA33" s="9"/>
      <c r="CLB33" s="9"/>
      <c r="CLC33" s="9"/>
      <c r="CLD33" s="9"/>
      <c r="CLE33" s="9"/>
      <c r="CLF33" s="9"/>
      <c r="CLG33" s="9"/>
      <c r="CLH33" s="9"/>
      <c r="CLI33" s="9"/>
      <c r="CLJ33" s="9"/>
      <c r="CLK33" s="9"/>
      <c r="CLL33" s="9"/>
      <c r="CLM33" s="9"/>
      <c r="CLN33" s="9"/>
      <c r="CLO33" s="9"/>
      <c r="CLP33" s="9"/>
      <c r="CLQ33" s="9"/>
      <c r="CLR33" s="9"/>
      <c r="CLS33" s="9"/>
      <c r="CLT33" s="9"/>
      <c r="CLU33" s="9"/>
      <c r="CLV33" s="9"/>
      <c r="CLW33" s="9"/>
      <c r="CLX33" s="9"/>
      <c r="CLY33" s="9"/>
      <c r="CLZ33" s="9"/>
      <c r="CMA33" s="9"/>
      <c r="CMB33" s="9"/>
      <c r="CMC33" s="9"/>
      <c r="CMD33" s="9"/>
      <c r="CME33" s="9"/>
      <c r="CMF33" s="9"/>
      <c r="CMG33" s="9"/>
      <c r="CMH33" s="9"/>
      <c r="CMI33" s="9"/>
      <c r="CMJ33" s="9"/>
      <c r="CMK33" s="9"/>
      <c r="CML33" s="9"/>
      <c r="CMM33" s="9"/>
      <c r="CMN33" s="9"/>
      <c r="CMO33" s="9"/>
      <c r="CMP33" s="9"/>
      <c r="CMQ33" s="9"/>
      <c r="CMR33" s="9"/>
      <c r="CMS33" s="9"/>
      <c r="CMT33" s="9"/>
      <c r="CMU33" s="9"/>
      <c r="CMV33" s="9"/>
      <c r="CMW33" s="9"/>
      <c r="CMX33" s="9"/>
      <c r="CMY33" s="9"/>
      <c r="CMZ33" s="9"/>
      <c r="CNA33" s="9"/>
      <c r="CNB33" s="9"/>
      <c r="CNC33" s="9"/>
      <c r="CND33" s="9"/>
      <c r="CNE33" s="9"/>
      <c r="CNF33" s="9"/>
      <c r="CNG33" s="9"/>
      <c r="CNH33" s="9"/>
      <c r="CNI33" s="9"/>
      <c r="CNJ33" s="9"/>
      <c r="CNK33" s="9"/>
      <c r="CNL33" s="9"/>
      <c r="CNM33" s="9"/>
      <c r="CNN33" s="9"/>
      <c r="CNO33" s="9"/>
      <c r="CNP33" s="9"/>
      <c r="CNQ33" s="9"/>
      <c r="CNR33" s="9"/>
      <c r="CNS33" s="9"/>
      <c r="CNT33" s="9"/>
      <c r="CNU33" s="9"/>
    </row>
    <row r="34" spans="1:2413" ht="15" customHeight="1" x14ac:dyDescent="0.2">
      <c r="A34" s="99">
        <v>18</v>
      </c>
      <c r="B34" s="105" t="s">
        <v>202</v>
      </c>
      <c r="C34" s="101" t="s">
        <v>276</v>
      </c>
      <c r="D34" s="101" t="s">
        <v>276</v>
      </c>
      <c r="E34" s="101" t="s">
        <v>276</v>
      </c>
      <c r="F34" s="101" t="s">
        <v>276</v>
      </c>
      <c r="G34" s="102">
        <f t="shared" si="0"/>
        <v>0</v>
      </c>
      <c r="H34" s="103">
        <f>IF(G42=0,0,G34/G$42)</f>
        <v>0</v>
      </c>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c r="SB34" s="9"/>
      <c r="SC34" s="9"/>
      <c r="SD34" s="9"/>
      <c r="SE34" s="9"/>
      <c r="SF34" s="9"/>
      <c r="SG34" s="9"/>
      <c r="SH34" s="9"/>
      <c r="SI34" s="9"/>
      <c r="SJ34" s="9"/>
      <c r="SK34" s="9"/>
      <c r="SL34" s="9"/>
      <c r="SM34" s="9"/>
      <c r="SN34" s="9"/>
      <c r="SO34" s="9"/>
      <c r="SP34" s="9"/>
      <c r="SQ34" s="9"/>
      <c r="SR34" s="9"/>
      <c r="SS34" s="9"/>
      <c r="ST34" s="9"/>
      <c r="SU34" s="9"/>
      <c r="SV34" s="9"/>
      <c r="SW34" s="9"/>
      <c r="SX34" s="9"/>
      <c r="SY34" s="9"/>
      <c r="SZ34" s="9"/>
      <c r="TA34" s="9"/>
      <c r="TB34" s="9"/>
      <c r="TC34" s="9"/>
      <c r="TD34" s="9"/>
      <c r="TE34" s="9"/>
      <c r="TF34" s="9"/>
      <c r="TG34" s="9"/>
      <c r="TH34" s="9"/>
      <c r="TI34" s="9"/>
      <c r="TJ34" s="9"/>
      <c r="TK34" s="9"/>
      <c r="TL34" s="9"/>
      <c r="TM34" s="9"/>
      <c r="TN34" s="9"/>
      <c r="TO34" s="9"/>
      <c r="TP34" s="9"/>
      <c r="TQ34" s="9"/>
      <c r="TR34" s="9"/>
      <c r="TS34" s="9"/>
      <c r="TT34" s="9"/>
      <c r="TU34" s="9"/>
      <c r="TV34" s="9"/>
      <c r="TW34" s="9"/>
      <c r="TX34" s="9"/>
      <c r="TY34" s="9"/>
      <c r="TZ34" s="9"/>
      <c r="UA34" s="9"/>
      <c r="UB34" s="9"/>
      <c r="UC34" s="9"/>
      <c r="UD34" s="9"/>
      <c r="UE34" s="9"/>
      <c r="UF34" s="9"/>
      <c r="UG34" s="9"/>
      <c r="UH34" s="9"/>
      <c r="UI34" s="9"/>
      <c r="UJ34" s="9"/>
      <c r="UK34" s="9"/>
      <c r="UL34" s="9"/>
      <c r="UM34" s="9"/>
      <c r="UN34" s="9"/>
      <c r="UO34" s="9"/>
      <c r="UP34" s="9"/>
      <c r="UQ34" s="9"/>
      <c r="UR34" s="9"/>
      <c r="US34" s="9"/>
      <c r="UT34" s="9"/>
      <c r="UU34" s="9"/>
      <c r="UV34" s="9"/>
      <c r="UW34" s="9"/>
      <c r="UX34" s="9"/>
      <c r="UY34" s="9"/>
      <c r="UZ34" s="9"/>
      <c r="VA34" s="9"/>
      <c r="VB34" s="9"/>
      <c r="VC34" s="9"/>
      <c r="VD34" s="9"/>
      <c r="VE34" s="9"/>
      <c r="VF34" s="9"/>
      <c r="VG34" s="9"/>
      <c r="VH34" s="9"/>
      <c r="VI34" s="9"/>
      <c r="VJ34" s="9"/>
      <c r="VK34" s="9"/>
      <c r="VL34" s="9"/>
      <c r="VM34" s="9"/>
      <c r="VN34" s="9"/>
      <c r="VO34" s="9"/>
      <c r="VP34" s="9"/>
      <c r="VQ34" s="9"/>
      <c r="VR34" s="9"/>
      <c r="VS34" s="9"/>
      <c r="VT34" s="9"/>
      <c r="VU34" s="9"/>
      <c r="VV34" s="9"/>
      <c r="VW34" s="9"/>
      <c r="VX34" s="9"/>
      <c r="VY34" s="9"/>
      <c r="VZ34" s="9"/>
      <c r="WA34" s="9"/>
      <c r="WB34" s="9"/>
      <c r="WC34" s="9"/>
      <c r="WD34" s="9"/>
      <c r="WE34" s="9"/>
      <c r="WF34" s="9"/>
      <c r="WG34" s="9"/>
      <c r="WH34" s="9"/>
      <c r="WI34" s="9"/>
      <c r="WJ34" s="9"/>
      <c r="WK34" s="9"/>
      <c r="WL34" s="9"/>
      <c r="WM34" s="9"/>
      <c r="WN34" s="9"/>
      <c r="WO34" s="9"/>
      <c r="WP34" s="9"/>
      <c r="WQ34" s="9"/>
      <c r="WR34" s="9"/>
      <c r="WS34" s="9"/>
      <c r="WT34" s="9"/>
      <c r="WU34" s="9"/>
      <c r="WV34" s="9"/>
      <c r="WW34" s="9"/>
      <c r="WX34" s="9"/>
      <c r="WY34" s="9"/>
      <c r="WZ34" s="9"/>
      <c r="XA34" s="9"/>
      <c r="XB34" s="9"/>
      <c r="XC34" s="9"/>
      <c r="XD34" s="9"/>
      <c r="XE34" s="9"/>
      <c r="XF34" s="9"/>
      <c r="XG34" s="9"/>
      <c r="XH34" s="9"/>
      <c r="XI34" s="9"/>
      <c r="XJ34" s="9"/>
      <c r="XK34" s="9"/>
      <c r="XL34" s="9"/>
      <c r="XM34" s="9"/>
      <c r="XN34" s="9"/>
      <c r="XO34" s="9"/>
      <c r="XP34" s="9"/>
      <c r="XQ34" s="9"/>
      <c r="XR34" s="9"/>
      <c r="XS34" s="9"/>
      <c r="XT34" s="9"/>
      <c r="XU34" s="9"/>
      <c r="XV34" s="9"/>
      <c r="XW34" s="9"/>
      <c r="XX34" s="9"/>
      <c r="XY34" s="9"/>
      <c r="XZ34" s="9"/>
      <c r="YA34" s="9"/>
      <c r="YB34" s="9"/>
      <c r="YC34" s="9"/>
      <c r="YD34" s="9"/>
      <c r="YE34" s="9"/>
      <c r="YF34" s="9"/>
      <c r="YG34" s="9"/>
      <c r="YH34" s="9"/>
      <c r="YI34" s="9"/>
      <c r="YJ34" s="9"/>
      <c r="YK34" s="9"/>
      <c r="YL34" s="9"/>
      <c r="YM34" s="9"/>
      <c r="YN34" s="9"/>
      <c r="YO34" s="9"/>
      <c r="YP34" s="9"/>
      <c r="YQ34" s="9"/>
      <c r="YR34" s="9"/>
      <c r="YS34" s="9"/>
      <c r="YT34" s="9"/>
      <c r="YU34" s="9"/>
      <c r="YV34" s="9"/>
      <c r="YW34" s="9"/>
      <c r="YX34" s="9"/>
      <c r="YY34" s="9"/>
      <c r="YZ34" s="9"/>
      <c r="ZA34" s="9"/>
      <c r="ZB34" s="9"/>
      <c r="ZC34" s="9"/>
      <c r="ZD34" s="9"/>
      <c r="ZE34" s="9"/>
      <c r="ZF34" s="9"/>
      <c r="ZG34" s="9"/>
      <c r="ZH34" s="9"/>
      <c r="ZI34" s="9"/>
      <c r="ZJ34" s="9"/>
      <c r="ZK34" s="9"/>
      <c r="ZL34" s="9"/>
      <c r="ZM34" s="9"/>
      <c r="ZN34" s="9"/>
      <c r="ZO34" s="9"/>
      <c r="ZP34" s="9"/>
      <c r="ZQ34" s="9"/>
      <c r="ZR34" s="9"/>
      <c r="ZS34" s="9"/>
      <c r="ZT34" s="9"/>
      <c r="ZU34" s="9"/>
      <c r="ZV34" s="9"/>
      <c r="ZW34" s="9"/>
      <c r="ZX34" s="9"/>
      <c r="ZY34" s="9"/>
      <c r="ZZ34" s="9"/>
      <c r="AAA34" s="9"/>
      <c r="AAB34" s="9"/>
      <c r="AAC34" s="9"/>
      <c r="AAD34" s="9"/>
      <c r="AAE34" s="9"/>
      <c r="AAF34" s="9"/>
      <c r="AAG34" s="9"/>
      <c r="AAH34" s="9"/>
      <c r="AAI34" s="9"/>
      <c r="AAJ34" s="9"/>
      <c r="AAK34" s="9"/>
      <c r="AAL34" s="9"/>
      <c r="AAM34" s="9"/>
      <c r="AAN34" s="9"/>
      <c r="AAO34" s="9"/>
      <c r="AAP34" s="9"/>
      <c r="AAQ34" s="9"/>
      <c r="AAR34" s="9"/>
      <c r="AAS34" s="9"/>
      <c r="AAT34" s="9"/>
      <c r="AAU34" s="9"/>
      <c r="AAV34" s="9"/>
      <c r="AAW34" s="9"/>
      <c r="AAX34" s="9"/>
      <c r="AAY34" s="9"/>
      <c r="AAZ34" s="9"/>
      <c r="ABA34" s="9"/>
      <c r="ABB34" s="9"/>
      <c r="ABC34" s="9"/>
      <c r="ABD34" s="9"/>
      <c r="ABE34" s="9"/>
      <c r="ABF34" s="9"/>
      <c r="ABG34" s="9"/>
      <c r="ABH34" s="9"/>
      <c r="ABI34" s="9"/>
      <c r="ABJ34" s="9"/>
      <c r="ABK34" s="9"/>
      <c r="ABL34" s="9"/>
      <c r="ABM34" s="9"/>
      <c r="ABN34" s="9"/>
      <c r="ABO34" s="9"/>
      <c r="ABP34" s="9"/>
      <c r="ABQ34" s="9"/>
      <c r="ABR34" s="9"/>
      <c r="ABS34" s="9"/>
      <c r="ABT34" s="9"/>
      <c r="ABU34" s="9"/>
      <c r="ABV34" s="9"/>
      <c r="ABW34" s="9"/>
      <c r="ABX34" s="9"/>
      <c r="ABY34" s="9"/>
      <c r="ABZ34" s="9"/>
      <c r="ACA34" s="9"/>
      <c r="ACB34" s="9"/>
      <c r="ACC34" s="9"/>
      <c r="ACD34" s="9"/>
      <c r="ACE34" s="9"/>
      <c r="ACF34" s="9"/>
      <c r="ACG34" s="9"/>
      <c r="ACH34" s="9"/>
      <c r="ACI34" s="9"/>
      <c r="ACJ34" s="9"/>
      <c r="ACK34" s="9"/>
      <c r="ACL34" s="9"/>
      <c r="ACM34" s="9"/>
      <c r="ACN34" s="9"/>
      <c r="ACO34" s="9"/>
      <c r="ACP34" s="9"/>
      <c r="ACQ34" s="9"/>
      <c r="ACR34" s="9"/>
      <c r="ACS34" s="9"/>
      <c r="ACT34" s="9"/>
      <c r="ACU34" s="9"/>
      <c r="ACV34" s="9"/>
      <c r="ACW34" s="9"/>
      <c r="ACX34" s="9"/>
      <c r="ACY34" s="9"/>
      <c r="ACZ34" s="9"/>
      <c r="ADA34" s="9"/>
      <c r="ADB34" s="9"/>
      <c r="ADC34" s="9"/>
      <c r="ADD34" s="9"/>
      <c r="ADE34" s="9"/>
      <c r="ADF34" s="9"/>
      <c r="ADG34" s="9"/>
      <c r="ADH34" s="9"/>
      <c r="ADI34" s="9"/>
      <c r="ADJ34" s="9"/>
      <c r="ADK34" s="9"/>
      <c r="ADL34" s="9"/>
      <c r="ADM34" s="9"/>
      <c r="ADN34" s="9"/>
      <c r="ADO34" s="9"/>
      <c r="ADP34" s="9"/>
      <c r="ADQ34" s="9"/>
      <c r="ADR34" s="9"/>
      <c r="ADS34" s="9"/>
      <c r="ADT34" s="9"/>
      <c r="ADU34" s="9"/>
      <c r="ADV34" s="9"/>
      <c r="ADW34" s="9"/>
      <c r="ADX34" s="9"/>
      <c r="ADY34" s="9"/>
      <c r="ADZ34" s="9"/>
      <c r="AEA34" s="9"/>
      <c r="AEB34" s="9"/>
      <c r="AEC34" s="9"/>
      <c r="AED34" s="9"/>
      <c r="AEE34" s="9"/>
      <c r="AEF34" s="9"/>
      <c r="AEG34" s="9"/>
      <c r="AEH34" s="9"/>
      <c r="AEI34" s="9"/>
      <c r="AEJ34" s="9"/>
      <c r="AEK34" s="9"/>
      <c r="AEL34" s="9"/>
      <c r="AEM34" s="9"/>
      <c r="AEN34" s="9"/>
      <c r="AEO34" s="9"/>
      <c r="AEP34" s="9"/>
      <c r="AEQ34" s="9"/>
      <c r="AER34" s="9"/>
      <c r="AES34" s="9"/>
      <c r="AET34" s="9"/>
      <c r="AEU34" s="9"/>
      <c r="AEV34" s="9"/>
      <c r="AEW34" s="9"/>
      <c r="AEX34" s="9"/>
      <c r="AEY34" s="9"/>
      <c r="AEZ34" s="9"/>
      <c r="AFA34" s="9"/>
      <c r="AFB34" s="9"/>
      <c r="AFC34" s="9"/>
      <c r="AFD34" s="9"/>
      <c r="AFE34" s="9"/>
      <c r="AFF34" s="9"/>
      <c r="AFG34" s="9"/>
      <c r="AFH34" s="9"/>
      <c r="AFI34" s="9"/>
      <c r="AFJ34" s="9"/>
      <c r="AFK34" s="9"/>
      <c r="AFL34" s="9"/>
      <c r="AFM34" s="9"/>
      <c r="AFN34" s="9"/>
      <c r="AFO34" s="9"/>
      <c r="AFP34" s="9"/>
      <c r="AFQ34" s="9"/>
      <c r="AFR34" s="9"/>
      <c r="AFS34" s="9"/>
      <c r="AFT34" s="9"/>
      <c r="AFU34" s="9"/>
      <c r="AFV34" s="9"/>
      <c r="AFW34" s="9"/>
      <c r="AFX34" s="9"/>
      <c r="AFY34" s="9"/>
      <c r="AFZ34" s="9"/>
      <c r="AGA34" s="9"/>
      <c r="AGB34" s="9"/>
      <c r="AGC34" s="9"/>
      <c r="AGD34" s="9"/>
      <c r="AGE34" s="9"/>
      <c r="AGF34" s="9"/>
      <c r="AGG34" s="9"/>
      <c r="AGH34" s="9"/>
      <c r="AGI34" s="9"/>
      <c r="AGJ34" s="9"/>
      <c r="AGK34" s="9"/>
      <c r="AGL34" s="9"/>
      <c r="AGM34" s="9"/>
      <c r="AGN34" s="9"/>
      <c r="AGO34" s="9"/>
      <c r="AGP34" s="9"/>
      <c r="AGQ34" s="9"/>
      <c r="AGR34" s="9"/>
      <c r="AGS34" s="9"/>
      <c r="AGT34" s="9"/>
      <c r="AGU34" s="9"/>
      <c r="AGV34" s="9"/>
      <c r="AGW34" s="9"/>
      <c r="AGX34" s="9"/>
      <c r="AGY34" s="9"/>
      <c r="AGZ34" s="9"/>
      <c r="AHA34" s="9"/>
      <c r="AHB34" s="9"/>
      <c r="AHC34" s="9"/>
      <c r="AHD34" s="9"/>
      <c r="AHE34" s="9"/>
      <c r="AHF34" s="9"/>
      <c r="AHG34" s="9"/>
      <c r="AHH34" s="9"/>
      <c r="AHI34" s="9"/>
      <c r="AHJ34" s="9"/>
      <c r="AHK34" s="9"/>
      <c r="AHL34" s="9"/>
      <c r="AHM34" s="9"/>
      <c r="AHN34" s="9"/>
      <c r="AHO34" s="9"/>
      <c r="AHP34" s="9"/>
      <c r="AHQ34" s="9"/>
      <c r="AHR34" s="9"/>
      <c r="AHS34" s="9"/>
      <c r="AHT34" s="9"/>
      <c r="AHU34" s="9"/>
      <c r="AHV34" s="9"/>
      <c r="AHW34" s="9"/>
      <c r="AHX34" s="9"/>
      <c r="AHY34" s="9"/>
      <c r="AHZ34" s="9"/>
      <c r="AIA34" s="9"/>
      <c r="AIB34" s="9"/>
      <c r="AIC34" s="9"/>
      <c r="AID34" s="9"/>
      <c r="AIE34" s="9"/>
      <c r="AIF34" s="9"/>
      <c r="AIG34" s="9"/>
      <c r="AIH34" s="9"/>
      <c r="AII34" s="9"/>
      <c r="AIJ34" s="9"/>
      <c r="AIK34" s="9"/>
      <c r="AIL34" s="9"/>
      <c r="AIM34" s="9"/>
      <c r="AIN34" s="9"/>
      <c r="AIO34" s="9"/>
      <c r="AIP34" s="9"/>
      <c r="AIQ34" s="9"/>
      <c r="AIR34" s="9"/>
      <c r="AIS34" s="9"/>
      <c r="AIT34" s="9"/>
      <c r="AIU34" s="9"/>
      <c r="AIV34" s="9"/>
      <c r="AIW34" s="9"/>
      <c r="AIX34" s="9"/>
      <c r="AIY34" s="9"/>
      <c r="AIZ34" s="9"/>
      <c r="AJA34" s="9"/>
      <c r="AJB34" s="9"/>
      <c r="AJC34" s="9"/>
      <c r="AJD34" s="9"/>
      <c r="AJE34" s="9"/>
      <c r="AJF34" s="9"/>
      <c r="AJG34" s="9"/>
      <c r="AJH34" s="9"/>
      <c r="AJI34" s="9"/>
      <c r="AJJ34" s="9"/>
      <c r="AJK34" s="9"/>
      <c r="AJL34" s="9"/>
      <c r="AJM34" s="9"/>
      <c r="AJN34" s="9"/>
      <c r="AJO34" s="9"/>
      <c r="AJP34" s="9"/>
      <c r="AJQ34" s="9"/>
      <c r="AJR34" s="9"/>
      <c r="AJS34" s="9"/>
      <c r="AJT34" s="9"/>
      <c r="AJU34" s="9"/>
      <c r="AJV34" s="9"/>
      <c r="AJW34" s="9"/>
      <c r="AJX34" s="9"/>
      <c r="AJY34" s="9"/>
      <c r="AJZ34" s="9"/>
      <c r="AKA34" s="9"/>
      <c r="AKB34" s="9"/>
      <c r="AKC34" s="9"/>
      <c r="AKD34" s="9"/>
      <c r="AKE34" s="9"/>
      <c r="AKF34" s="9"/>
      <c r="AKG34" s="9"/>
      <c r="AKH34" s="9"/>
      <c r="AKI34" s="9"/>
      <c r="AKJ34" s="9"/>
      <c r="AKK34" s="9"/>
      <c r="AKL34" s="9"/>
      <c r="AKM34" s="9"/>
      <c r="AKN34" s="9"/>
      <c r="AKO34" s="9"/>
      <c r="AKP34" s="9"/>
      <c r="AKQ34" s="9"/>
      <c r="AKR34" s="9"/>
      <c r="AKS34" s="9"/>
      <c r="AKT34" s="9"/>
      <c r="AKU34" s="9"/>
      <c r="AKV34" s="9"/>
      <c r="AKW34" s="9"/>
      <c r="AKX34" s="9"/>
      <c r="AKY34" s="9"/>
      <c r="AKZ34" s="9"/>
      <c r="ALA34" s="9"/>
      <c r="ALB34" s="9"/>
      <c r="ALC34" s="9"/>
      <c r="ALD34" s="9"/>
      <c r="ALE34" s="9"/>
      <c r="ALF34" s="9"/>
      <c r="ALG34" s="9"/>
      <c r="ALH34" s="9"/>
      <c r="ALI34" s="9"/>
      <c r="ALJ34" s="9"/>
      <c r="ALK34" s="9"/>
      <c r="ALL34" s="9"/>
      <c r="ALM34" s="9"/>
      <c r="ALN34" s="9"/>
      <c r="ALO34" s="9"/>
      <c r="ALP34" s="9"/>
      <c r="ALQ34" s="9"/>
      <c r="ALR34" s="9"/>
      <c r="ALS34" s="9"/>
      <c r="ALT34" s="9"/>
      <c r="ALU34" s="9"/>
      <c r="ALV34" s="9"/>
      <c r="ALW34" s="9"/>
      <c r="ALX34" s="9"/>
      <c r="ALY34" s="9"/>
      <c r="ALZ34" s="9"/>
      <c r="AMA34" s="9"/>
      <c r="AMB34" s="9"/>
      <c r="AMC34" s="9"/>
      <c r="AMD34" s="9"/>
      <c r="AME34" s="9"/>
      <c r="AMF34" s="9"/>
      <c r="AMG34" s="9"/>
      <c r="AMH34" s="9"/>
      <c r="AMI34" s="9"/>
      <c r="AMJ34" s="9"/>
      <c r="AMK34" s="9"/>
      <c r="AML34" s="9"/>
      <c r="AMM34" s="9"/>
      <c r="AMN34" s="9"/>
      <c r="AMO34" s="9"/>
      <c r="AMP34" s="9"/>
      <c r="AMQ34" s="9"/>
      <c r="AMR34" s="9"/>
      <c r="AMS34" s="9"/>
      <c r="AMT34" s="9"/>
      <c r="AMU34" s="9"/>
      <c r="AMV34" s="9"/>
      <c r="AMW34" s="9"/>
      <c r="AMX34" s="9"/>
      <c r="AMY34" s="9"/>
      <c r="AMZ34" s="9"/>
      <c r="ANA34" s="9"/>
      <c r="ANB34" s="9"/>
      <c r="ANC34" s="9"/>
      <c r="AND34" s="9"/>
      <c r="ANE34" s="9"/>
      <c r="ANF34" s="9"/>
      <c r="ANG34" s="9"/>
      <c r="ANH34" s="9"/>
      <c r="ANI34" s="9"/>
      <c r="ANJ34" s="9"/>
      <c r="ANK34" s="9"/>
      <c r="ANL34" s="9"/>
      <c r="ANM34" s="9"/>
      <c r="ANN34" s="9"/>
      <c r="ANO34" s="9"/>
      <c r="ANP34" s="9"/>
      <c r="ANQ34" s="9"/>
      <c r="ANR34" s="9"/>
      <c r="ANS34" s="9"/>
      <c r="ANT34" s="9"/>
      <c r="ANU34" s="9"/>
      <c r="ANV34" s="9"/>
      <c r="ANW34" s="9"/>
      <c r="ANX34" s="9"/>
      <c r="ANY34" s="9"/>
      <c r="ANZ34" s="9"/>
      <c r="AOA34" s="9"/>
      <c r="AOB34" s="9"/>
      <c r="AOC34" s="9"/>
      <c r="AOD34" s="9"/>
      <c r="AOE34" s="9"/>
      <c r="AOF34" s="9"/>
      <c r="AOG34" s="9"/>
      <c r="AOH34" s="9"/>
      <c r="AOI34" s="9"/>
      <c r="AOJ34" s="9"/>
      <c r="AOK34" s="9"/>
      <c r="AOL34" s="9"/>
      <c r="AOM34" s="9"/>
      <c r="AON34" s="9"/>
      <c r="AOO34" s="9"/>
      <c r="AOP34" s="9"/>
      <c r="AOQ34" s="9"/>
      <c r="AOR34" s="9"/>
      <c r="AOS34" s="9"/>
      <c r="AOT34" s="9"/>
      <c r="AOU34" s="9"/>
      <c r="AOV34" s="9"/>
      <c r="AOW34" s="9"/>
      <c r="AOX34" s="9"/>
      <c r="AOY34" s="9"/>
      <c r="AOZ34" s="9"/>
      <c r="APA34" s="9"/>
      <c r="APB34" s="9"/>
      <c r="APC34" s="9"/>
      <c r="APD34" s="9"/>
      <c r="APE34" s="9"/>
      <c r="APF34" s="9"/>
      <c r="APG34" s="9"/>
      <c r="APH34" s="9"/>
      <c r="API34" s="9"/>
      <c r="APJ34" s="9"/>
      <c r="APK34" s="9"/>
      <c r="APL34" s="9"/>
      <c r="APM34" s="9"/>
      <c r="APN34" s="9"/>
      <c r="APO34" s="9"/>
      <c r="APP34" s="9"/>
      <c r="APQ34" s="9"/>
      <c r="APR34" s="9"/>
      <c r="APS34" s="9"/>
      <c r="APT34" s="9"/>
      <c r="APU34" s="9"/>
      <c r="APV34" s="9"/>
      <c r="APW34" s="9"/>
      <c r="APX34" s="9"/>
      <c r="APY34" s="9"/>
      <c r="APZ34" s="9"/>
      <c r="AQA34" s="9"/>
      <c r="AQB34" s="9"/>
      <c r="AQC34" s="9"/>
      <c r="AQD34" s="9"/>
      <c r="AQE34" s="9"/>
      <c r="AQF34" s="9"/>
      <c r="AQG34" s="9"/>
      <c r="AQH34" s="9"/>
      <c r="AQI34" s="9"/>
      <c r="AQJ34" s="9"/>
      <c r="AQK34" s="9"/>
      <c r="AQL34" s="9"/>
      <c r="AQM34" s="9"/>
      <c r="AQN34" s="9"/>
      <c r="AQO34" s="9"/>
      <c r="AQP34" s="9"/>
      <c r="AQQ34" s="9"/>
      <c r="AQR34" s="9"/>
      <c r="AQS34" s="9"/>
      <c r="AQT34" s="9"/>
      <c r="AQU34" s="9"/>
      <c r="AQV34" s="9"/>
      <c r="AQW34" s="9"/>
      <c r="AQX34" s="9"/>
      <c r="AQY34" s="9"/>
      <c r="AQZ34" s="9"/>
      <c r="ARA34" s="9"/>
      <c r="ARB34" s="9"/>
      <c r="ARC34" s="9"/>
      <c r="ARD34" s="9"/>
      <c r="ARE34" s="9"/>
      <c r="ARF34" s="9"/>
      <c r="ARG34" s="9"/>
      <c r="ARH34" s="9"/>
      <c r="ARI34" s="9"/>
      <c r="ARJ34" s="9"/>
      <c r="ARK34" s="9"/>
      <c r="ARL34" s="9"/>
      <c r="ARM34" s="9"/>
      <c r="ARN34" s="9"/>
      <c r="ARO34" s="9"/>
      <c r="ARP34" s="9"/>
      <c r="ARQ34" s="9"/>
      <c r="ARR34" s="9"/>
      <c r="ARS34" s="9"/>
      <c r="ART34" s="9"/>
      <c r="ARU34" s="9"/>
      <c r="ARV34" s="9"/>
      <c r="ARW34" s="9"/>
      <c r="ARX34" s="9"/>
      <c r="ARY34" s="9"/>
      <c r="ARZ34" s="9"/>
      <c r="ASA34" s="9"/>
      <c r="ASB34" s="9"/>
      <c r="ASC34" s="9"/>
      <c r="ASD34" s="9"/>
      <c r="ASE34" s="9"/>
      <c r="ASF34" s="9"/>
      <c r="ASG34" s="9"/>
      <c r="ASH34" s="9"/>
      <c r="ASI34" s="9"/>
      <c r="ASJ34" s="9"/>
      <c r="ASK34" s="9"/>
      <c r="ASL34" s="9"/>
      <c r="ASM34" s="9"/>
      <c r="ASN34" s="9"/>
      <c r="ASO34" s="9"/>
      <c r="ASP34" s="9"/>
      <c r="ASQ34" s="9"/>
      <c r="ASR34" s="9"/>
      <c r="ASS34" s="9"/>
      <c r="AST34" s="9"/>
      <c r="ASU34" s="9"/>
      <c r="ASV34" s="9"/>
      <c r="ASW34" s="9"/>
      <c r="ASX34" s="9"/>
      <c r="ASY34" s="9"/>
      <c r="ASZ34" s="9"/>
      <c r="ATA34" s="9"/>
      <c r="ATB34" s="9"/>
      <c r="ATC34" s="9"/>
      <c r="ATD34" s="9"/>
      <c r="ATE34" s="9"/>
      <c r="ATF34" s="9"/>
      <c r="ATG34" s="9"/>
      <c r="ATH34" s="9"/>
      <c r="ATI34" s="9"/>
      <c r="ATJ34" s="9"/>
      <c r="ATK34" s="9"/>
      <c r="ATL34" s="9"/>
      <c r="ATM34" s="9"/>
      <c r="ATN34" s="9"/>
      <c r="ATO34" s="9"/>
      <c r="ATP34" s="9"/>
      <c r="ATQ34" s="9"/>
      <c r="ATR34" s="9"/>
      <c r="ATS34" s="9"/>
      <c r="ATT34" s="9"/>
      <c r="ATU34" s="9"/>
      <c r="ATV34" s="9"/>
      <c r="ATW34" s="9"/>
      <c r="ATX34" s="9"/>
      <c r="ATY34" s="9"/>
      <c r="ATZ34" s="9"/>
      <c r="AUA34" s="9"/>
      <c r="AUB34" s="9"/>
      <c r="AUC34" s="9"/>
      <c r="AUD34" s="9"/>
      <c r="AUE34" s="9"/>
      <c r="AUF34" s="9"/>
      <c r="AUG34" s="9"/>
      <c r="AUH34" s="9"/>
      <c r="AUI34" s="9"/>
      <c r="AUJ34" s="9"/>
      <c r="AUK34" s="9"/>
      <c r="AUL34" s="9"/>
      <c r="AUM34" s="9"/>
      <c r="AUN34" s="9"/>
      <c r="AUO34" s="9"/>
      <c r="AUP34" s="9"/>
      <c r="AUQ34" s="9"/>
      <c r="AUR34" s="9"/>
      <c r="AUS34" s="9"/>
      <c r="AUT34" s="9"/>
      <c r="AUU34" s="9"/>
      <c r="AUV34" s="9"/>
      <c r="AUW34" s="9"/>
      <c r="AUX34" s="9"/>
      <c r="AUY34" s="9"/>
      <c r="AUZ34" s="9"/>
      <c r="AVA34" s="9"/>
      <c r="AVB34" s="9"/>
      <c r="AVC34" s="9"/>
      <c r="AVD34" s="9"/>
      <c r="AVE34" s="9"/>
      <c r="AVF34" s="9"/>
      <c r="AVG34" s="9"/>
      <c r="AVH34" s="9"/>
      <c r="AVI34" s="9"/>
      <c r="AVJ34" s="9"/>
      <c r="AVK34" s="9"/>
      <c r="AVL34" s="9"/>
      <c r="AVM34" s="9"/>
      <c r="AVN34" s="9"/>
      <c r="AVO34" s="9"/>
      <c r="AVP34" s="9"/>
      <c r="AVQ34" s="9"/>
      <c r="AVR34" s="9"/>
      <c r="AVS34" s="9"/>
      <c r="AVT34" s="9"/>
      <c r="AVU34" s="9"/>
      <c r="AVV34" s="9"/>
      <c r="AVW34" s="9"/>
      <c r="AVX34" s="9"/>
      <c r="AVY34" s="9"/>
      <c r="AVZ34" s="9"/>
      <c r="AWA34" s="9"/>
      <c r="AWB34" s="9"/>
      <c r="AWC34" s="9"/>
      <c r="AWD34" s="9"/>
      <c r="AWE34" s="9"/>
      <c r="AWF34" s="9"/>
      <c r="AWG34" s="9"/>
      <c r="AWH34" s="9"/>
      <c r="AWI34" s="9"/>
      <c r="AWJ34" s="9"/>
      <c r="AWK34" s="9"/>
      <c r="AWL34" s="9"/>
      <c r="AWM34" s="9"/>
      <c r="AWN34" s="9"/>
      <c r="AWO34" s="9"/>
      <c r="AWP34" s="9"/>
      <c r="AWQ34" s="9"/>
      <c r="AWR34" s="9"/>
      <c r="AWS34" s="9"/>
      <c r="AWT34" s="9"/>
      <c r="AWU34" s="9"/>
      <c r="AWV34" s="9"/>
      <c r="AWW34" s="9"/>
      <c r="AWX34" s="9"/>
      <c r="AWY34" s="9"/>
      <c r="AWZ34" s="9"/>
      <c r="AXA34" s="9"/>
      <c r="AXB34" s="9"/>
      <c r="AXC34" s="9"/>
      <c r="AXD34" s="9"/>
      <c r="AXE34" s="9"/>
      <c r="AXF34" s="9"/>
      <c r="AXG34" s="9"/>
      <c r="AXH34" s="9"/>
      <c r="AXI34" s="9"/>
      <c r="AXJ34" s="9"/>
      <c r="AXK34" s="9"/>
      <c r="AXL34" s="9"/>
      <c r="AXM34" s="9"/>
      <c r="AXN34" s="9"/>
      <c r="AXO34" s="9"/>
      <c r="AXP34" s="9"/>
      <c r="AXQ34" s="9"/>
      <c r="AXR34" s="9"/>
      <c r="AXS34" s="9"/>
      <c r="AXT34" s="9"/>
      <c r="AXU34" s="9"/>
      <c r="AXV34" s="9"/>
      <c r="AXW34" s="9"/>
      <c r="AXX34" s="9"/>
      <c r="AXY34" s="9"/>
      <c r="AXZ34" s="9"/>
      <c r="AYA34" s="9"/>
      <c r="AYB34" s="9"/>
      <c r="AYC34" s="9"/>
      <c r="AYD34" s="9"/>
      <c r="AYE34" s="9"/>
      <c r="AYF34" s="9"/>
      <c r="AYG34" s="9"/>
      <c r="AYH34" s="9"/>
      <c r="AYI34" s="9"/>
      <c r="AYJ34" s="9"/>
      <c r="AYK34" s="9"/>
      <c r="AYL34" s="9"/>
      <c r="AYM34" s="9"/>
      <c r="AYN34" s="9"/>
      <c r="AYO34" s="9"/>
      <c r="AYP34" s="9"/>
      <c r="AYQ34" s="9"/>
      <c r="AYR34" s="9"/>
      <c r="AYS34" s="9"/>
      <c r="AYT34" s="9"/>
      <c r="AYU34" s="9"/>
      <c r="AYV34" s="9"/>
      <c r="AYW34" s="9"/>
      <c r="AYX34" s="9"/>
      <c r="AYY34" s="9"/>
      <c r="AYZ34" s="9"/>
      <c r="AZA34" s="9"/>
      <c r="AZB34" s="9"/>
      <c r="AZC34" s="9"/>
      <c r="AZD34" s="9"/>
      <c r="AZE34" s="9"/>
      <c r="AZF34" s="9"/>
      <c r="AZG34" s="9"/>
      <c r="AZH34" s="9"/>
      <c r="AZI34" s="9"/>
      <c r="AZJ34" s="9"/>
      <c r="AZK34" s="9"/>
      <c r="AZL34" s="9"/>
      <c r="AZM34" s="9"/>
      <c r="AZN34" s="9"/>
      <c r="AZO34" s="9"/>
      <c r="AZP34" s="9"/>
      <c r="AZQ34" s="9"/>
      <c r="AZR34" s="9"/>
      <c r="AZS34" s="9"/>
      <c r="AZT34" s="9"/>
      <c r="AZU34" s="9"/>
      <c r="AZV34" s="9"/>
      <c r="AZW34" s="9"/>
      <c r="AZX34" s="9"/>
      <c r="AZY34" s="9"/>
      <c r="AZZ34" s="9"/>
      <c r="BAA34" s="9"/>
      <c r="BAB34" s="9"/>
      <c r="BAC34" s="9"/>
      <c r="BAD34" s="9"/>
      <c r="BAE34" s="9"/>
      <c r="BAF34" s="9"/>
      <c r="BAG34" s="9"/>
      <c r="BAH34" s="9"/>
      <c r="BAI34" s="9"/>
      <c r="BAJ34" s="9"/>
      <c r="BAK34" s="9"/>
      <c r="BAL34" s="9"/>
      <c r="BAM34" s="9"/>
      <c r="BAN34" s="9"/>
      <c r="BAO34" s="9"/>
      <c r="BAP34" s="9"/>
      <c r="BAQ34" s="9"/>
      <c r="BAR34" s="9"/>
      <c r="BAS34" s="9"/>
      <c r="BAT34" s="9"/>
      <c r="BAU34" s="9"/>
      <c r="BAV34" s="9"/>
      <c r="BAW34" s="9"/>
      <c r="BAX34" s="9"/>
      <c r="BAY34" s="9"/>
      <c r="BAZ34" s="9"/>
      <c r="BBA34" s="9"/>
      <c r="BBB34" s="9"/>
      <c r="BBC34" s="9"/>
      <c r="BBD34" s="9"/>
      <c r="BBE34" s="9"/>
      <c r="BBF34" s="9"/>
      <c r="BBG34" s="9"/>
      <c r="BBH34" s="9"/>
      <c r="BBI34" s="9"/>
      <c r="BBJ34" s="9"/>
      <c r="BBK34" s="9"/>
      <c r="BBL34" s="9"/>
      <c r="BBM34" s="9"/>
      <c r="BBN34" s="9"/>
      <c r="BBO34" s="9"/>
      <c r="BBP34" s="9"/>
      <c r="BBQ34" s="9"/>
      <c r="BBR34" s="9"/>
      <c r="BBS34" s="9"/>
      <c r="BBT34" s="9"/>
      <c r="BBU34" s="9"/>
      <c r="BBV34" s="9"/>
      <c r="BBW34" s="9"/>
      <c r="BBX34" s="9"/>
      <c r="BBY34" s="9"/>
      <c r="BBZ34" s="9"/>
      <c r="BCA34" s="9"/>
      <c r="BCB34" s="9"/>
      <c r="BCC34" s="9"/>
      <c r="BCD34" s="9"/>
      <c r="BCE34" s="9"/>
      <c r="BCF34" s="9"/>
      <c r="BCG34" s="9"/>
      <c r="BCH34" s="9"/>
      <c r="BCI34" s="9"/>
      <c r="BCJ34" s="9"/>
      <c r="BCK34" s="9"/>
      <c r="BCL34" s="9"/>
      <c r="BCM34" s="9"/>
      <c r="BCN34" s="9"/>
      <c r="BCO34" s="9"/>
      <c r="BCP34" s="9"/>
      <c r="BCQ34" s="9"/>
      <c r="BCR34" s="9"/>
      <c r="BCS34" s="9"/>
      <c r="BCT34" s="9"/>
      <c r="BCU34" s="9"/>
      <c r="BCV34" s="9"/>
      <c r="BCW34" s="9"/>
      <c r="BCX34" s="9"/>
      <c r="BCY34" s="9"/>
      <c r="BCZ34" s="9"/>
      <c r="BDA34" s="9"/>
      <c r="BDB34" s="9"/>
      <c r="BDC34" s="9"/>
      <c r="BDD34" s="9"/>
      <c r="BDE34" s="9"/>
      <c r="BDF34" s="9"/>
      <c r="BDG34" s="9"/>
      <c r="BDH34" s="9"/>
      <c r="BDI34" s="9"/>
      <c r="BDJ34" s="9"/>
      <c r="BDK34" s="9"/>
      <c r="BDL34" s="9"/>
      <c r="BDM34" s="9"/>
      <c r="BDN34" s="9"/>
      <c r="BDO34" s="9"/>
      <c r="BDP34" s="9"/>
      <c r="BDQ34" s="9"/>
      <c r="BDR34" s="9"/>
      <c r="BDS34" s="9"/>
      <c r="BDT34" s="9"/>
      <c r="BDU34" s="9"/>
      <c r="BDV34" s="9"/>
      <c r="BDW34" s="9"/>
      <c r="BDX34" s="9"/>
      <c r="BDY34" s="9"/>
      <c r="BDZ34" s="9"/>
      <c r="BEA34" s="9"/>
      <c r="BEB34" s="9"/>
      <c r="BEC34" s="9"/>
      <c r="BED34" s="9"/>
      <c r="BEE34" s="9"/>
      <c r="BEF34" s="9"/>
      <c r="BEG34" s="9"/>
      <c r="BEH34" s="9"/>
      <c r="BEI34" s="9"/>
      <c r="BEJ34" s="9"/>
      <c r="BEK34" s="9"/>
      <c r="BEL34" s="9"/>
      <c r="BEM34" s="9"/>
      <c r="BEN34" s="9"/>
      <c r="BEO34" s="9"/>
      <c r="BEP34" s="9"/>
      <c r="BEQ34" s="9"/>
      <c r="BER34" s="9"/>
      <c r="BES34" s="9"/>
      <c r="BET34" s="9"/>
      <c r="BEU34" s="9"/>
      <c r="BEV34" s="9"/>
      <c r="BEW34" s="9"/>
      <c r="BEX34" s="9"/>
      <c r="BEY34" s="9"/>
      <c r="BEZ34" s="9"/>
      <c r="BFA34" s="9"/>
      <c r="BFB34" s="9"/>
      <c r="BFC34" s="9"/>
      <c r="BFD34" s="9"/>
      <c r="BFE34" s="9"/>
      <c r="BFF34" s="9"/>
      <c r="BFG34" s="9"/>
      <c r="BFH34" s="9"/>
      <c r="BFI34" s="9"/>
      <c r="BFJ34" s="9"/>
      <c r="BFK34" s="9"/>
      <c r="BFL34" s="9"/>
      <c r="BFM34" s="9"/>
      <c r="BFN34" s="9"/>
      <c r="BFO34" s="9"/>
      <c r="BFP34" s="9"/>
      <c r="BFQ34" s="9"/>
      <c r="BFR34" s="9"/>
      <c r="BFS34" s="9"/>
      <c r="BFT34" s="9"/>
      <c r="BFU34" s="9"/>
      <c r="BFV34" s="9"/>
      <c r="BFW34" s="9"/>
      <c r="BFX34" s="9"/>
      <c r="BFY34" s="9"/>
      <c r="BFZ34" s="9"/>
      <c r="BGA34" s="9"/>
      <c r="BGB34" s="9"/>
      <c r="BGC34" s="9"/>
      <c r="BGD34" s="9"/>
      <c r="BGE34" s="9"/>
      <c r="BGF34" s="9"/>
      <c r="BGG34" s="9"/>
      <c r="BGH34" s="9"/>
      <c r="BGI34" s="9"/>
      <c r="BGJ34" s="9"/>
      <c r="BGK34" s="9"/>
      <c r="BGL34" s="9"/>
      <c r="BGM34" s="9"/>
      <c r="BGN34" s="9"/>
      <c r="BGO34" s="9"/>
      <c r="BGP34" s="9"/>
      <c r="BGQ34" s="9"/>
      <c r="BGR34" s="9"/>
      <c r="BGS34" s="9"/>
      <c r="BGT34" s="9"/>
      <c r="BGU34" s="9"/>
      <c r="BGV34" s="9"/>
      <c r="BGW34" s="9"/>
      <c r="BGX34" s="9"/>
      <c r="BGY34" s="9"/>
      <c r="BGZ34" s="9"/>
      <c r="BHA34" s="9"/>
      <c r="BHB34" s="9"/>
      <c r="BHC34" s="9"/>
      <c r="BHD34" s="9"/>
      <c r="BHE34" s="9"/>
      <c r="BHF34" s="9"/>
      <c r="BHG34" s="9"/>
      <c r="BHH34" s="9"/>
      <c r="BHI34" s="9"/>
      <c r="BHJ34" s="9"/>
      <c r="BHK34" s="9"/>
      <c r="BHL34" s="9"/>
      <c r="BHM34" s="9"/>
      <c r="BHN34" s="9"/>
      <c r="BHO34" s="9"/>
      <c r="BHP34" s="9"/>
      <c r="BHQ34" s="9"/>
      <c r="BHR34" s="9"/>
      <c r="BHS34" s="9"/>
      <c r="BHT34" s="9"/>
      <c r="BHU34" s="9"/>
      <c r="BHV34" s="9"/>
      <c r="BHW34" s="9"/>
      <c r="BHX34" s="9"/>
      <c r="BHY34" s="9"/>
      <c r="BHZ34" s="9"/>
      <c r="BIA34" s="9"/>
      <c r="BIB34" s="9"/>
      <c r="BIC34" s="9"/>
      <c r="BID34" s="9"/>
      <c r="BIE34" s="9"/>
      <c r="BIF34" s="9"/>
      <c r="BIG34" s="9"/>
      <c r="BIH34" s="9"/>
      <c r="BII34" s="9"/>
      <c r="BIJ34" s="9"/>
      <c r="BIK34" s="9"/>
      <c r="BIL34" s="9"/>
      <c r="BIM34" s="9"/>
      <c r="BIN34" s="9"/>
      <c r="BIO34" s="9"/>
      <c r="BIP34" s="9"/>
      <c r="BIQ34" s="9"/>
      <c r="BIR34" s="9"/>
      <c r="BIS34" s="9"/>
      <c r="BIT34" s="9"/>
      <c r="BIU34" s="9"/>
      <c r="BIV34" s="9"/>
      <c r="BIW34" s="9"/>
      <c r="BIX34" s="9"/>
      <c r="BIY34" s="9"/>
      <c r="BIZ34" s="9"/>
      <c r="BJA34" s="9"/>
      <c r="BJB34" s="9"/>
      <c r="BJC34" s="9"/>
      <c r="BJD34" s="9"/>
      <c r="BJE34" s="9"/>
      <c r="BJF34" s="9"/>
      <c r="BJG34" s="9"/>
      <c r="BJH34" s="9"/>
      <c r="BJI34" s="9"/>
      <c r="BJJ34" s="9"/>
      <c r="BJK34" s="9"/>
      <c r="BJL34" s="9"/>
      <c r="BJM34" s="9"/>
      <c r="BJN34" s="9"/>
      <c r="BJO34" s="9"/>
      <c r="BJP34" s="9"/>
      <c r="BJQ34" s="9"/>
      <c r="BJR34" s="9"/>
      <c r="BJS34" s="9"/>
      <c r="BJT34" s="9"/>
      <c r="BJU34" s="9"/>
      <c r="BJV34" s="9"/>
      <c r="BJW34" s="9"/>
      <c r="BJX34" s="9"/>
      <c r="BJY34" s="9"/>
      <c r="BJZ34" s="9"/>
      <c r="BKA34" s="9"/>
      <c r="BKB34" s="9"/>
      <c r="BKC34" s="9"/>
      <c r="BKD34" s="9"/>
      <c r="BKE34" s="9"/>
      <c r="BKF34" s="9"/>
      <c r="BKG34" s="9"/>
      <c r="BKH34" s="9"/>
      <c r="BKI34" s="9"/>
      <c r="BKJ34" s="9"/>
      <c r="BKK34" s="9"/>
      <c r="BKL34" s="9"/>
      <c r="BKM34" s="9"/>
      <c r="BKN34" s="9"/>
      <c r="BKO34" s="9"/>
      <c r="BKP34" s="9"/>
      <c r="BKQ34" s="9"/>
      <c r="BKR34" s="9"/>
      <c r="BKS34" s="9"/>
      <c r="BKT34" s="9"/>
      <c r="BKU34" s="9"/>
      <c r="BKV34" s="9"/>
      <c r="BKW34" s="9"/>
      <c r="BKX34" s="9"/>
      <c r="BKY34" s="9"/>
      <c r="BKZ34" s="9"/>
      <c r="BLA34" s="9"/>
      <c r="BLB34" s="9"/>
      <c r="BLC34" s="9"/>
      <c r="BLD34" s="9"/>
      <c r="BLE34" s="9"/>
      <c r="BLF34" s="9"/>
      <c r="BLG34" s="9"/>
      <c r="BLH34" s="9"/>
      <c r="BLI34" s="9"/>
      <c r="BLJ34" s="9"/>
      <c r="BLK34" s="9"/>
      <c r="BLL34" s="9"/>
      <c r="BLM34" s="9"/>
      <c r="BLN34" s="9"/>
      <c r="BLO34" s="9"/>
      <c r="BLP34" s="9"/>
      <c r="BLQ34" s="9"/>
      <c r="BLR34" s="9"/>
      <c r="BLS34" s="9"/>
      <c r="BLT34" s="9"/>
      <c r="BLU34" s="9"/>
      <c r="BLV34" s="9"/>
      <c r="BLW34" s="9"/>
      <c r="BLX34" s="9"/>
      <c r="BLY34" s="9"/>
      <c r="BLZ34" s="9"/>
      <c r="BMA34" s="9"/>
      <c r="BMB34" s="9"/>
      <c r="BMC34" s="9"/>
      <c r="BMD34" s="9"/>
      <c r="BME34" s="9"/>
      <c r="BMF34" s="9"/>
      <c r="BMG34" s="9"/>
      <c r="BMH34" s="9"/>
      <c r="BMI34" s="9"/>
      <c r="BMJ34" s="9"/>
      <c r="BMK34" s="9"/>
      <c r="BML34" s="9"/>
      <c r="BMM34" s="9"/>
      <c r="BMN34" s="9"/>
      <c r="BMO34" s="9"/>
      <c r="BMP34" s="9"/>
      <c r="BMQ34" s="9"/>
      <c r="BMR34" s="9"/>
      <c r="BMS34" s="9"/>
      <c r="BMT34" s="9"/>
      <c r="BMU34" s="9"/>
      <c r="BMV34" s="9"/>
      <c r="BMW34" s="9"/>
      <c r="BMX34" s="9"/>
      <c r="BMY34" s="9"/>
      <c r="BMZ34" s="9"/>
      <c r="BNA34" s="9"/>
      <c r="BNB34" s="9"/>
      <c r="BNC34" s="9"/>
      <c r="BND34" s="9"/>
      <c r="BNE34" s="9"/>
      <c r="BNF34" s="9"/>
      <c r="BNG34" s="9"/>
      <c r="BNH34" s="9"/>
      <c r="BNI34" s="9"/>
      <c r="BNJ34" s="9"/>
      <c r="BNK34" s="9"/>
      <c r="BNL34" s="9"/>
      <c r="BNM34" s="9"/>
      <c r="BNN34" s="9"/>
      <c r="BNO34" s="9"/>
      <c r="BNP34" s="9"/>
      <c r="BNQ34" s="9"/>
      <c r="BNR34" s="9"/>
      <c r="BNS34" s="9"/>
      <c r="BNT34" s="9"/>
      <c r="BNU34" s="9"/>
      <c r="BNV34" s="9"/>
      <c r="BNW34" s="9"/>
      <c r="BNX34" s="9"/>
      <c r="BNY34" s="9"/>
      <c r="BNZ34" s="9"/>
      <c r="BOA34" s="9"/>
      <c r="BOB34" s="9"/>
      <c r="BOC34" s="9"/>
      <c r="BOD34" s="9"/>
      <c r="BOE34" s="9"/>
      <c r="BOF34" s="9"/>
      <c r="BOG34" s="9"/>
      <c r="BOH34" s="9"/>
      <c r="BOI34" s="9"/>
      <c r="BOJ34" s="9"/>
      <c r="BOK34" s="9"/>
      <c r="BOL34" s="9"/>
      <c r="BOM34" s="9"/>
      <c r="BON34" s="9"/>
      <c r="BOO34" s="9"/>
      <c r="BOP34" s="9"/>
      <c r="BOQ34" s="9"/>
      <c r="BOR34" s="9"/>
      <c r="BOS34" s="9"/>
      <c r="BOT34" s="9"/>
      <c r="BOU34" s="9"/>
      <c r="BOV34" s="9"/>
      <c r="BOW34" s="9"/>
      <c r="BOX34" s="9"/>
      <c r="BOY34" s="9"/>
      <c r="BOZ34" s="9"/>
      <c r="BPA34" s="9"/>
      <c r="BPB34" s="9"/>
      <c r="BPC34" s="9"/>
      <c r="BPD34" s="9"/>
      <c r="BPE34" s="9"/>
      <c r="BPF34" s="9"/>
      <c r="BPG34" s="9"/>
      <c r="BPH34" s="9"/>
      <c r="BPI34" s="9"/>
      <c r="BPJ34" s="9"/>
      <c r="BPK34" s="9"/>
      <c r="BPL34" s="9"/>
      <c r="BPM34" s="9"/>
      <c r="BPN34" s="9"/>
      <c r="BPO34" s="9"/>
      <c r="BPP34" s="9"/>
      <c r="BPQ34" s="9"/>
      <c r="BPR34" s="9"/>
      <c r="BPS34" s="9"/>
      <c r="BPT34" s="9"/>
      <c r="BPU34" s="9"/>
      <c r="BPV34" s="9"/>
      <c r="BPW34" s="9"/>
      <c r="BPX34" s="9"/>
      <c r="BPY34" s="9"/>
      <c r="BPZ34" s="9"/>
      <c r="BQA34" s="9"/>
      <c r="BQB34" s="9"/>
      <c r="BQC34" s="9"/>
      <c r="BQD34" s="9"/>
      <c r="BQE34" s="9"/>
      <c r="BQF34" s="9"/>
      <c r="BQG34" s="9"/>
      <c r="BQH34" s="9"/>
      <c r="BQI34" s="9"/>
      <c r="BQJ34" s="9"/>
      <c r="BQK34" s="9"/>
      <c r="BQL34" s="9"/>
      <c r="BQM34" s="9"/>
      <c r="BQN34" s="9"/>
      <c r="BQO34" s="9"/>
      <c r="BQP34" s="9"/>
      <c r="BQQ34" s="9"/>
      <c r="BQR34" s="9"/>
      <c r="BQS34" s="9"/>
      <c r="BQT34" s="9"/>
      <c r="BQU34" s="9"/>
      <c r="BQV34" s="9"/>
      <c r="BQW34" s="9"/>
      <c r="BQX34" s="9"/>
      <c r="BQY34" s="9"/>
      <c r="BQZ34" s="9"/>
      <c r="BRA34" s="9"/>
      <c r="BRB34" s="9"/>
      <c r="BRC34" s="9"/>
      <c r="BRD34" s="9"/>
      <c r="BRE34" s="9"/>
      <c r="BRF34" s="9"/>
      <c r="BRG34" s="9"/>
      <c r="BRH34" s="9"/>
      <c r="BRI34" s="9"/>
      <c r="BRJ34" s="9"/>
      <c r="BRK34" s="9"/>
      <c r="BRL34" s="9"/>
      <c r="BRM34" s="9"/>
      <c r="BRN34" s="9"/>
      <c r="BRO34" s="9"/>
      <c r="BRP34" s="9"/>
      <c r="BRQ34" s="9"/>
      <c r="BRR34" s="9"/>
      <c r="BRS34" s="9"/>
      <c r="BRT34" s="9"/>
      <c r="BRU34" s="9"/>
      <c r="BRV34" s="9"/>
      <c r="BRW34" s="9"/>
      <c r="BRX34" s="9"/>
      <c r="BRY34" s="9"/>
      <c r="BRZ34" s="9"/>
      <c r="BSA34" s="9"/>
      <c r="BSB34" s="9"/>
      <c r="BSC34" s="9"/>
      <c r="BSD34" s="9"/>
      <c r="BSE34" s="9"/>
      <c r="BSF34" s="9"/>
      <c r="BSG34" s="9"/>
      <c r="BSH34" s="9"/>
      <c r="BSI34" s="9"/>
      <c r="BSJ34" s="9"/>
      <c r="BSK34" s="9"/>
      <c r="BSL34" s="9"/>
      <c r="BSM34" s="9"/>
      <c r="BSN34" s="9"/>
      <c r="BSO34" s="9"/>
      <c r="BSP34" s="9"/>
      <c r="BSQ34" s="9"/>
      <c r="BSR34" s="9"/>
      <c r="BSS34" s="9"/>
      <c r="BST34" s="9"/>
      <c r="BSU34" s="9"/>
      <c r="BSV34" s="9"/>
      <c r="BSW34" s="9"/>
      <c r="BSX34" s="9"/>
      <c r="BSY34" s="9"/>
      <c r="BSZ34" s="9"/>
      <c r="BTA34" s="9"/>
      <c r="BTB34" s="9"/>
      <c r="BTC34" s="9"/>
      <c r="BTD34" s="9"/>
      <c r="BTE34" s="9"/>
      <c r="BTF34" s="9"/>
      <c r="BTG34" s="9"/>
      <c r="BTH34" s="9"/>
      <c r="BTI34" s="9"/>
      <c r="BTJ34" s="9"/>
      <c r="BTK34" s="9"/>
      <c r="BTL34" s="9"/>
      <c r="BTM34" s="9"/>
      <c r="BTN34" s="9"/>
      <c r="BTO34" s="9"/>
      <c r="BTP34" s="9"/>
      <c r="BTQ34" s="9"/>
      <c r="BTR34" s="9"/>
      <c r="BTS34" s="9"/>
      <c r="BTT34" s="9"/>
      <c r="BTU34" s="9"/>
      <c r="BTV34" s="9"/>
      <c r="BTW34" s="9"/>
      <c r="BTX34" s="9"/>
      <c r="BTY34" s="9"/>
      <c r="BTZ34" s="9"/>
      <c r="BUA34" s="9"/>
      <c r="BUB34" s="9"/>
      <c r="BUC34" s="9"/>
      <c r="BUD34" s="9"/>
      <c r="BUE34" s="9"/>
      <c r="BUF34" s="9"/>
      <c r="BUG34" s="9"/>
      <c r="BUH34" s="9"/>
      <c r="BUI34" s="9"/>
      <c r="BUJ34" s="9"/>
      <c r="BUK34" s="9"/>
      <c r="BUL34" s="9"/>
      <c r="BUM34" s="9"/>
      <c r="BUN34" s="9"/>
      <c r="BUO34" s="9"/>
      <c r="BUP34" s="9"/>
      <c r="BUQ34" s="9"/>
      <c r="BUR34" s="9"/>
      <c r="BUS34" s="9"/>
      <c r="BUT34" s="9"/>
      <c r="BUU34" s="9"/>
      <c r="BUV34" s="9"/>
      <c r="BUW34" s="9"/>
      <c r="BUX34" s="9"/>
      <c r="BUY34" s="9"/>
      <c r="BUZ34" s="9"/>
      <c r="BVA34" s="9"/>
      <c r="BVB34" s="9"/>
      <c r="BVC34" s="9"/>
      <c r="BVD34" s="9"/>
      <c r="BVE34" s="9"/>
      <c r="BVF34" s="9"/>
      <c r="BVG34" s="9"/>
      <c r="BVH34" s="9"/>
      <c r="BVI34" s="9"/>
      <c r="BVJ34" s="9"/>
      <c r="BVK34" s="9"/>
      <c r="BVL34" s="9"/>
      <c r="BVM34" s="9"/>
      <c r="BVN34" s="9"/>
      <c r="BVO34" s="9"/>
      <c r="BVP34" s="9"/>
      <c r="BVQ34" s="9"/>
      <c r="BVR34" s="9"/>
      <c r="BVS34" s="9"/>
      <c r="BVT34" s="9"/>
      <c r="BVU34" s="9"/>
      <c r="BVV34" s="9"/>
      <c r="BVW34" s="9"/>
      <c r="BVX34" s="9"/>
      <c r="BVY34" s="9"/>
      <c r="BVZ34" s="9"/>
      <c r="BWA34" s="9"/>
      <c r="BWB34" s="9"/>
      <c r="BWC34" s="9"/>
      <c r="BWD34" s="9"/>
      <c r="BWE34" s="9"/>
      <c r="BWF34" s="9"/>
      <c r="BWG34" s="9"/>
      <c r="BWH34" s="9"/>
      <c r="BWI34" s="9"/>
      <c r="BWJ34" s="9"/>
      <c r="BWK34" s="9"/>
      <c r="BWL34" s="9"/>
      <c r="BWM34" s="9"/>
      <c r="BWN34" s="9"/>
      <c r="BWO34" s="9"/>
      <c r="BWP34" s="9"/>
      <c r="BWQ34" s="9"/>
      <c r="BWR34" s="9"/>
      <c r="BWS34" s="9"/>
      <c r="BWT34" s="9"/>
      <c r="BWU34" s="9"/>
      <c r="BWV34" s="9"/>
      <c r="BWW34" s="9"/>
      <c r="BWX34" s="9"/>
      <c r="BWY34" s="9"/>
      <c r="BWZ34" s="9"/>
      <c r="BXA34" s="9"/>
      <c r="BXB34" s="9"/>
      <c r="BXC34" s="9"/>
      <c r="BXD34" s="9"/>
      <c r="BXE34" s="9"/>
      <c r="BXF34" s="9"/>
      <c r="BXG34" s="9"/>
      <c r="BXH34" s="9"/>
      <c r="BXI34" s="9"/>
      <c r="BXJ34" s="9"/>
      <c r="BXK34" s="9"/>
      <c r="BXL34" s="9"/>
      <c r="BXM34" s="9"/>
      <c r="BXN34" s="9"/>
      <c r="BXO34" s="9"/>
      <c r="BXP34" s="9"/>
      <c r="BXQ34" s="9"/>
      <c r="BXR34" s="9"/>
      <c r="BXS34" s="9"/>
      <c r="BXT34" s="9"/>
      <c r="BXU34" s="9"/>
      <c r="BXV34" s="9"/>
      <c r="BXW34" s="9"/>
      <c r="BXX34" s="9"/>
      <c r="BXY34" s="9"/>
      <c r="BXZ34" s="9"/>
      <c r="BYA34" s="9"/>
      <c r="BYB34" s="9"/>
      <c r="BYC34" s="9"/>
      <c r="BYD34" s="9"/>
      <c r="BYE34" s="9"/>
      <c r="BYF34" s="9"/>
      <c r="BYG34" s="9"/>
      <c r="BYH34" s="9"/>
      <c r="BYI34" s="9"/>
      <c r="BYJ34" s="9"/>
      <c r="BYK34" s="9"/>
      <c r="BYL34" s="9"/>
      <c r="BYM34" s="9"/>
      <c r="BYN34" s="9"/>
      <c r="BYO34" s="9"/>
      <c r="BYP34" s="9"/>
      <c r="BYQ34" s="9"/>
      <c r="BYR34" s="9"/>
      <c r="BYS34" s="9"/>
      <c r="BYT34" s="9"/>
      <c r="BYU34" s="9"/>
      <c r="BYV34" s="9"/>
      <c r="BYW34" s="9"/>
      <c r="BYX34" s="9"/>
      <c r="BYY34" s="9"/>
      <c r="BYZ34" s="9"/>
      <c r="BZA34" s="9"/>
      <c r="BZB34" s="9"/>
      <c r="BZC34" s="9"/>
      <c r="BZD34" s="9"/>
      <c r="BZE34" s="9"/>
      <c r="BZF34" s="9"/>
      <c r="BZG34" s="9"/>
      <c r="BZH34" s="9"/>
      <c r="BZI34" s="9"/>
      <c r="BZJ34" s="9"/>
      <c r="BZK34" s="9"/>
      <c r="BZL34" s="9"/>
      <c r="BZM34" s="9"/>
      <c r="BZN34" s="9"/>
      <c r="BZO34" s="9"/>
      <c r="BZP34" s="9"/>
      <c r="BZQ34" s="9"/>
      <c r="BZR34" s="9"/>
      <c r="BZS34" s="9"/>
      <c r="BZT34" s="9"/>
      <c r="BZU34" s="9"/>
      <c r="BZV34" s="9"/>
      <c r="BZW34" s="9"/>
      <c r="BZX34" s="9"/>
      <c r="BZY34" s="9"/>
      <c r="BZZ34" s="9"/>
      <c r="CAA34" s="9"/>
      <c r="CAB34" s="9"/>
      <c r="CAC34" s="9"/>
      <c r="CAD34" s="9"/>
      <c r="CAE34" s="9"/>
      <c r="CAF34" s="9"/>
      <c r="CAG34" s="9"/>
      <c r="CAH34" s="9"/>
      <c r="CAI34" s="9"/>
      <c r="CAJ34" s="9"/>
      <c r="CAK34" s="9"/>
      <c r="CAL34" s="9"/>
      <c r="CAM34" s="9"/>
      <c r="CAN34" s="9"/>
      <c r="CAO34" s="9"/>
      <c r="CAP34" s="9"/>
      <c r="CAQ34" s="9"/>
      <c r="CAR34" s="9"/>
      <c r="CAS34" s="9"/>
      <c r="CAT34" s="9"/>
      <c r="CAU34" s="9"/>
      <c r="CAV34" s="9"/>
      <c r="CAW34" s="9"/>
      <c r="CAX34" s="9"/>
      <c r="CAY34" s="9"/>
      <c r="CAZ34" s="9"/>
      <c r="CBA34" s="9"/>
      <c r="CBB34" s="9"/>
      <c r="CBC34" s="9"/>
      <c r="CBD34" s="9"/>
      <c r="CBE34" s="9"/>
      <c r="CBF34" s="9"/>
      <c r="CBG34" s="9"/>
      <c r="CBH34" s="9"/>
      <c r="CBI34" s="9"/>
      <c r="CBJ34" s="9"/>
      <c r="CBK34" s="9"/>
      <c r="CBL34" s="9"/>
      <c r="CBM34" s="9"/>
      <c r="CBN34" s="9"/>
      <c r="CBO34" s="9"/>
      <c r="CBP34" s="9"/>
      <c r="CBQ34" s="9"/>
      <c r="CBR34" s="9"/>
      <c r="CBS34" s="9"/>
      <c r="CBT34" s="9"/>
      <c r="CBU34" s="9"/>
      <c r="CBV34" s="9"/>
      <c r="CBW34" s="9"/>
      <c r="CBX34" s="9"/>
      <c r="CBY34" s="9"/>
      <c r="CBZ34" s="9"/>
      <c r="CCA34" s="9"/>
      <c r="CCB34" s="9"/>
      <c r="CCC34" s="9"/>
      <c r="CCD34" s="9"/>
      <c r="CCE34" s="9"/>
      <c r="CCF34" s="9"/>
      <c r="CCG34" s="9"/>
      <c r="CCH34" s="9"/>
      <c r="CCI34" s="9"/>
      <c r="CCJ34" s="9"/>
      <c r="CCK34" s="9"/>
      <c r="CCL34" s="9"/>
      <c r="CCM34" s="9"/>
      <c r="CCN34" s="9"/>
      <c r="CCO34" s="9"/>
      <c r="CCP34" s="9"/>
      <c r="CCQ34" s="9"/>
      <c r="CCR34" s="9"/>
      <c r="CCS34" s="9"/>
      <c r="CCT34" s="9"/>
      <c r="CCU34" s="9"/>
      <c r="CCV34" s="9"/>
      <c r="CCW34" s="9"/>
      <c r="CCX34" s="9"/>
      <c r="CCY34" s="9"/>
      <c r="CCZ34" s="9"/>
      <c r="CDA34" s="9"/>
      <c r="CDB34" s="9"/>
      <c r="CDC34" s="9"/>
      <c r="CDD34" s="9"/>
      <c r="CDE34" s="9"/>
      <c r="CDF34" s="9"/>
      <c r="CDG34" s="9"/>
      <c r="CDH34" s="9"/>
      <c r="CDI34" s="9"/>
      <c r="CDJ34" s="9"/>
      <c r="CDK34" s="9"/>
      <c r="CDL34" s="9"/>
      <c r="CDM34" s="9"/>
      <c r="CDN34" s="9"/>
      <c r="CDO34" s="9"/>
      <c r="CDP34" s="9"/>
      <c r="CDQ34" s="9"/>
      <c r="CDR34" s="9"/>
      <c r="CDS34" s="9"/>
      <c r="CDT34" s="9"/>
      <c r="CDU34" s="9"/>
      <c r="CDV34" s="9"/>
      <c r="CDW34" s="9"/>
      <c r="CDX34" s="9"/>
      <c r="CDY34" s="9"/>
      <c r="CDZ34" s="9"/>
      <c r="CEA34" s="9"/>
      <c r="CEB34" s="9"/>
      <c r="CEC34" s="9"/>
      <c r="CED34" s="9"/>
      <c r="CEE34" s="9"/>
      <c r="CEF34" s="9"/>
      <c r="CEG34" s="9"/>
      <c r="CEH34" s="9"/>
      <c r="CEI34" s="9"/>
      <c r="CEJ34" s="9"/>
      <c r="CEK34" s="9"/>
      <c r="CEL34" s="9"/>
      <c r="CEM34" s="9"/>
      <c r="CEN34" s="9"/>
      <c r="CEO34" s="9"/>
      <c r="CEP34" s="9"/>
      <c r="CEQ34" s="9"/>
      <c r="CER34" s="9"/>
      <c r="CES34" s="9"/>
      <c r="CET34" s="9"/>
      <c r="CEU34" s="9"/>
      <c r="CEV34" s="9"/>
      <c r="CEW34" s="9"/>
      <c r="CEX34" s="9"/>
      <c r="CEY34" s="9"/>
      <c r="CEZ34" s="9"/>
      <c r="CFA34" s="9"/>
      <c r="CFB34" s="9"/>
      <c r="CFC34" s="9"/>
      <c r="CFD34" s="9"/>
      <c r="CFE34" s="9"/>
      <c r="CFF34" s="9"/>
      <c r="CFG34" s="9"/>
      <c r="CFH34" s="9"/>
      <c r="CFI34" s="9"/>
      <c r="CFJ34" s="9"/>
      <c r="CFK34" s="9"/>
      <c r="CFL34" s="9"/>
      <c r="CFM34" s="9"/>
      <c r="CFN34" s="9"/>
      <c r="CFO34" s="9"/>
      <c r="CFP34" s="9"/>
      <c r="CFQ34" s="9"/>
      <c r="CFR34" s="9"/>
      <c r="CFS34" s="9"/>
      <c r="CFT34" s="9"/>
      <c r="CFU34" s="9"/>
      <c r="CFV34" s="9"/>
      <c r="CFW34" s="9"/>
      <c r="CFX34" s="9"/>
      <c r="CFY34" s="9"/>
      <c r="CFZ34" s="9"/>
      <c r="CGA34" s="9"/>
      <c r="CGB34" s="9"/>
      <c r="CGC34" s="9"/>
      <c r="CGD34" s="9"/>
      <c r="CGE34" s="9"/>
      <c r="CGF34" s="9"/>
      <c r="CGG34" s="9"/>
      <c r="CGH34" s="9"/>
      <c r="CGI34" s="9"/>
      <c r="CGJ34" s="9"/>
      <c r="CGK34" s="9"/>
      <c r="CGL34" s="9"/>
      <c r="CGM34" s="9"/>
      <c r="CGN34" s="9"/>
      <c r="CGO34" s="9"/>
      <c r="CGP34" s="9"/>
      <c r="CGQ34" s="9"/>
      <c r="CGR34" s="9"/>
      <c r="CGS34" s="9"/>
      <c r="CGT34" s="9"/>
      <c r="CGU34" s="9"/>
      <c r="CGV34" s="9"/>
      <c r="CGW34" s="9"/>
      <c r="CGX34" s="9"/>
      <c r="CGY34" s="9"/>
      <c r="CGZ34" s="9"/>
      <c r="CHA34" s="9"/>
      <c r="CHB34" s="9"/>
      <c r="CHC34" s="9"/>
      <c r="CHD34" s="9"/>
      <c r="CHE34" s="9"/>
      <c r="CHF34" s="9"/>
      <c r="CHG34" s="9"/>
      <c r="CHH34" s="9"/>
      <c r="CHI34" s="9"/>
      <c r="CHJ34" s="9"/>
      <c r="CHK34" s="9"/>
      <c r="CHL34" s="9"/>
      <c r="CHM34" s="9"/>
      <c r="CHN34" s="9"/>
      <c r="CHO34" s="9"/>
      <c r="CHP34" s="9"/>
      <c r="CHQ34" s="9"/>
      <c r="CHR34" s="9"/>
      <c r="CHS34" s="9"/>
      <c r="CHT34" s="9"/>
      <c r="CHU34" s="9"/>
      <c r="CHV34" s="9"/>
      <c r="CHW34" s="9"/>
      <c r="CHX34" s="9"/>
      <c r="CHY34" s="9"/>
      <c r="CHZ34" s="9"/>
      <c r="CIA34" s="9"/>
      <c r="CIB34" s="9"/>
      <c r="CIC34" s="9"/>
      <c r="CID34" s="9"/>
      <c r="CIE34" s="9"/>
      <c r="CIF34" s="9"/>
      <c r="CIG34" s="9"/>
      <c r="CIH34" s="9"/>
      <c r="CII34" s="9"/>
      <c r="CIJ34" s="9"/>
      <c r="CIK34" s="9"/>
      <c r="CIL34" s="9"/>
      <c r="CIM34" s="9"/>
      <c r="CIN34" s="9"/>
      <c r="CIO34" s="9"/>
      <c r="CIP34" s="9"/>
      <c r="CIQ34" s="9"/>
      <c r="CIR34" s="9"/>
      <c r="CIS34" s="9"/>
      <c r="CIT34" s="9"/>
      <c r="CIU34" s="9"/>
      <c r="CIV34" s="9"/>
      <c r="CIW34" s="9"/>
      <c r="CIX34" s="9"/>
      <c r="CIY34" s="9"/>
      <c r="CIZ34" s="9"/>
      <c r="CJA34" s="9"/>
      <c r="CJB34" s="9"/>
      <c r="CJC34" s="9"/>
      <c r="CJD34" s="9"/>
      <c r="CJE34" s="9"/>
      <c r="CJF34" s="9"/>
      <c r="CJG34" s="9"/>
      <c r="CJH34" s="9"/>
      <c r="CJI34" s="9"/>
      <c r="CJJ34" s="9"/>
      <c r="CJK34" s="9"/>
      <c r="CJL34" s="9"/>
      <c r="CJM34" s="9"/>
      <c r="CJN34" s="9"/>
      <c r="CJO34" s="9"/>
      <c r="CJP34" s="9"/>
      <c r="CJQ34" s="9"/>
      <c r="CJR34" s="9"/>
      <c r="CJS34" s="9"/>
      <c r="CJT34" s="9"/>
      <c r="CJU34" s="9"/>
      <c r="CJV34" s="9"/>
      <c r="CJW34" s="9"/>
      <c r="CJX34" s="9"/>
      <c r="CJY34" s="9"/>
      <c r="CJZ34" s="9"/>
      <c r="CKA34" s="9"/>
      <c r="CKB34" s="9"/>
      <c r="CKC34" s="9"/>
      <c r="CKD34" s="9"/>
      <c r="CKE34" s="9"/>
      <c r="CKF34" s="9"/>
      <c r="CKG34" s="9"/>
      <c r="CKH34" s="9"/>
      <c r="CKI34" s="9"/>
      <c r="CKJ34" s="9"/>
      <c r="CKK34" s="9"/>
      <c r="CKL34" s="9"/>
      <c r="CKM34" s="9"/>
      <c r="CKN34" s="9"/>
      <c r="CKO34" s="9"/>
      <c r="CKP34" s="9"/>
      <c r="CKQ34" s="9"/>
      <c r="CKR34" s="9"/>
      <c r="CKS34" s="9"/>
      <c r="CKT34" s="9"/>
      <c r="CKU34" s="9"/>
      <c r="CKV34" s="9"/>
      <c r="CKW34" s="9"/>
      <c r="CKX34" s="9"/>
      <c r="CKY34" s="9"/>
      <c r="CKZ34" s="9"/>
      <c r="CLA34" s="9"/>
      <c r="CLB34" s="9"/>
      <c r="CLC34" s="9"/>
      <c r="CLD34" s="9"/>
      <c r="CLE34" s="9"/>
      <c r="CLF34" s="9"/>
      <c r="CLG34" s="9"/>
      <c r="CLH34" s="9"/>
      <c r="CLI34" s="9"/>
      <c r="CLJ34" s="9"/>
      <c r="CLK34" s="9"/>
      <c r="CLL34" s="9"/>
      <c r="CLM34" s="9"/>
      <c r="CLN34" s="9"/>
      <c r="CLO34" s="9"/>
      <c r="CLP34" s="9"/>
      <c r="CLQ34" s="9"/>
      <c r="CLR34" s="9"/>
      <c r="CLS34" s="9"/>
      <c r="CLT34" s="9"/>
      <c r="CLU34" s="9"/>
      <c r="CLV34" s="9"/>
      <c r="CLW34" s="9"/>
      <c r="CLX34" s="9"/>
      <c r="CLY34" s="9"/>
      <c r="CLZ34" s="9"/>
      <c r="CMA34" s="9"/>
      <c r="CMB34" s="9"/>
      <c r="CMC34" s="9"/>
      <c r="CMD34" s="9"/>
      <c r="CME34" s="9"/>
      <c r="CMF34" s="9"/>
      <c r="CMG34" s="9"/>
      <c r="CMH34" s="9"/>
      <c r="CMI34" s="9"/>
      <c r="CMJ34" s="9"/>
      <c r="CMK34" s="9"/>
      <c r="CML34" s="9"/>
      <c r="CMM34" s="9"/>
      <c r="CMN34" s="9"/>
      <c r="CMO34" s="9"/>
      <c r="CMP34" s="9"/>
      <c r="CMQ34" s="9"/>
      <c r="CMR34" s="9"/>
      <c r="CMS34" s="9"/>
      <c r="CMT34" s="9"/>
      <c r="CMU34" s="9"/>
      <c r="CMV34" s="9"/>
      <c r="CMW34" s="9"/>
      <c r="CMX34" s="9"/>
      <c r="CMY34" s="9"/>
      <c r="CMZ34" s="9"/>
      <c r="CNA34" s="9"/>
      <c r="CNB34" s="9"/>
      <c r="CNC34" s="9"/>
      <c r="CND34" s="9"/>
      <c r="CNE34" s="9"/>
      <c r="CNF34" s="9"/>
      <c r="CNG34" s="9"/>
      <c r="CNH34" s="9"/>
      <c r="CNI34" s="9"/>
      <c r="CNJ34" s="9"/>
      <c r="CNK34" s="9"/>
      <c r="CNL34" s="9"/>
      <c r="CNM34" s="9"/>
      <c r="CNN34" s="9"/>
      <c r="CNO34" s="9"/>
      <c r="CNP34" s="9"/>
      <c r="CNQ34" s="9"/>
      <c r="CNR34" s="9"/>
      <c r="CNS34" s="9"/>
      <c r="CNT34" s="9"/>
      <c r="CNU34" s="9"/>
    </row>
    <row r="35" spans="1:2413" ht="15" customHeight="1" x14ac:dyDescent="0.2">
      <c r="A35" s="99">
        <v>19</v>
      </c>
      <c r="B35" s="100" t="s">
        <v>203</v>
      </c>
      <c r="C35" s="101">
        <v>2</v>
      </c>
      <c r="D35" s="101">
        <v>2</v>
      </c>
      <c r="E35" s="101">
        <v>2</v>
      </c>
      <c r="F35" s="101">
        <v>2</v>
      </c>
      <c r="G35" s="102">
        <f t="shared" si="0"/>
        <v>2</v>
      </c>
      <c r="H35" s="103">
        <f>IF(G42=0,0,G35/G$42)</f>
        <v>4.1666666666666664E-2</v>
      </c>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c r="SB35" s="9"/>
      <c r="SC35" s="9"/>
      <c r="SD35" s="9"/>
      <c r="SE35" s="9"/>
      <c r="SF35" s="9"/>
      <c r="SG35" s="9"/>
      <c r="SH35" s="9"/>
      <c r="SI35" s="9"/>
      <c r="SJ35" s="9"/>
      <c r="SK35" s="9"/>
      <c r="SL35" s="9"/>
      <c r="SM35" s="9"/>
      <c r="SN35" s="9"/>
      <c r="SO35" s="9"/>
      <c r="SP35" s="9"/>
      <c r="SQ35" s="9"/>
      <c r="SR35" s="9"/>
      <c r="SS35" s="9"/>
      <c r="ST35" s="9"/>
      <c r="SU35" s="9"/>
      <c r="SV35" s="9"/>
      <c r="SW35" s="9"/>
      <c r="SX35" s="9"/>
      <c r="SY35" s="9"/>
      <c r="SZ35" s="9"/>
      <c r="TA35" s="9"/>
      <c r="TB35" s="9"/>
      <c r="TC35" s="9"/>
      <c r="TD35" s="9"/>
      <c r="TE35" s="9"/>
      <c r="TF35" s="9"/>
      <c r="TG35" s="9"/>
      <c r="TH35" s="9"/>
      <c r="TI35" s="9"/>
      <c r="TJ35" s="9"/>
      <c r="TK35" s="9"/>
      <c r="TL35" s="9"/>
      <c r="TM35" s="9"/>
      <c r="TN35" s="9"/>
      <c r="TO35" s="9"/>
      <c r="TP35" s="9"/>
      <c r="TQ35" s="9"/>
      <c r="TR35" s="9"/>
      <c r="TS35" s="9"/>
      <c r="TT35" s="9"/>
      <c r="TU35" s="9"/>
      <c r="TV35" s="9"/>
      <c r="TW35" s="9"/>
      <c r="TX35" s="9"/>
      <c r="TY35" s="9"/>
      <c r="TZ35" s="9"/>
      <c r="UA35" s="9"/>
      <c r="UB35" s="9"/>
      <c r="UC35" s="9"/>
      <c r="UD35" s="9"/>
      <c r="UE35" s="9"/>
      <c r="UF35" s="9"/>
      <c r="UG35" s="9"/>
      <c r="UH35" s="9"/>
      <c r="UI35" s="9"/>
      <c r="UJ35" s="9"/>
      <c r="UK35" s="9"/>
      <c r="UL35" s="9"/>
      <c r="UM35" s="9"/>
      <c r="UN35" s="9"/>
      <c r="UO35" s="9"/>
      <c r="UP35" s="9"/>
      <c r="UQ35" s="9"/>
      <c r="UR35" s="9"/>
      <c r="US35" s="9"/>
      <c r="UT35" s="9"/>
      <c r="UU35" s="9"/>
      <c r="UV35" s="9"/>
      <c r="UW35" s="9"/>
      <c r="UX35" s="9"/>
      <c r="UY35" s="9"/>
      <c r="UZ35" s="9"/>
      <c r="VA35" s="9"/>
      <c r="VB35" s="9"/>
      <c r="VC35" s="9"/>
      <c r="VD35" s="9"/>
      <c r="VE35" s="9"/>
      <c r="VF35" s="9"/>
      <c r="VG35" s="9"/>
      <c r="VH35" s="9"/>
      <c r="VI35" s="9"/>
      <c r="VJ35" s="9"/>
      <c r="VK35" s="9"/>
      <c r="VL35" s="9"/>
      <c r="VM35" s="9"/>
      <c r="VN35" s="9"/>
      <c r="VO35" s="9"/>
      <c r="VP35" s="9"/>
      <c r="VQ35" s="9"/>
      <c r="VR35" s="9"/>
      <c r="VS35" s="9"/>
      <c r="VT35" s="9"/>
      <c r="VU35" s="9"/>
      <c r="VV35" s="9"/>
      <c r="VW35" s="9"/>
      <c r="VX35" s="9"/>
      <c r="VY35" s="9"/>
      <c r="VZ35" s="9"/>
      <c r="WA35" s="9"/>
      <c r="WB35" s="9"/>
      <c r="WC35" s="9"/>
      <c r="WD35" s="9"/>
      <c r="WE35" s="9"/>
      <c r="WF35" s="9"/>
      <c r="WG35" s="9"/>
      <c r="WH35" s="9"/>
      <c r="WI35" s="9"/>
      <c r="WJ35" s="9"/>
      <c r="WK35" s="9"/>
      <c r="WL35" s="9"/>
      <c r="WM35" s="9"/>
      <c r="WN35" s="9"/>
      <c r="WO35" s="9"/>
      <c r="WP35" s="9"/>
      <c r="WQ35" s="9"/>
      <c r="WR35" s="9"/>
      <c r="WS35" s="9"/>
      <c r="WT35" s="9"/>
      <c r="WU35" s="9"/>
      <c r="WV35" s="9"/>
      <c r="WW35" s="9"/>
      <c r="WX35" s="9"/>
      <c r="WY35" s="9"/>
      <c r="WZ35" s="9"/>
      <c r="XA35" s="9"/>
      <c r="XB35" s="9"/>
      <c r="XC35" s="9"/>
      <c r="XD35" s="9"/>
      <c r="XE35" s="9"/>
      <c r="XF35" s="9"/>
      <c r="XG35" s="9"/>
      <c r="XH35" s="9"/>
      <c r="XI35" s="9"/>
      <c r="XJ35" s="9"/>
      <c r="XK35" s="9"/>
      <c r="XL35" s="9"/>
      <c r="XM35" s="9"/>
      <c r="XN35" s="9"/>
      <c r="XO35" s="9"/>
      <c r="XP35" s="9"/>
      <c r="XQ35" s="9"/>
      <c r="XR35" s="9"/>
      <c r="XS35" s="9"/>
      <c r="XT35" s="9"/>
      <c r="XU35" s="9"/>
      <c r="XV35" s="9"/>
      <c r="XW35" s="9"/>
      <c r="XX35" s="9"/>
      <c r="XY35" s="9"/>
      <c r="XZ35" s="9"/>
      <c r="YA35" s="9"/>
      <c r="YB35" s="9"/>
      <c r="YC35" s="9"/>
      <c r="YD35" s="9"/>
      <c r="YE35" s="9"/>
      <c r="YF35" s="9"/>
      <c r="YG35" s="9"/>
      <c r="YH35" s="9"/>
      <c r="YI35" s="9"/>
      <c r="YJ35" s="9"/>
      <c r="YK35" s="9"/>
      <c r="YL35" s="9"/>
      <c r="YM35" s="9"/>
      <c r="YN35" s="9"/>
      <c r="YO35" s="9"/>
      <c r="YP35" s="9"/>
      <c r="YQ35" s="9"/>
      <c r="YR35" s="9"/>
      <c r="YS35" s="9"/>
      <c r="YT35" s="9"/>
      <c r="YU35" s="9"/>
      <c r="YV35" s="9"/>
      <c r="YW35" s="9"/>
      <c r="YX35" s="9"/>
      <c r="YY35" s="9"/>
      <c r="YZ35" s="9"/>
      <c r="ZA35" s="9"/>
      <c r="ZB35" s="9"/>
      <c r="ZC35" s="9"/>
      <c r="ZD35" s="9"/>
      <c r="ZE35" s="9"/>
      <c r="ZF35" s="9"/>
      <c r="ZG35" s="9"/>
      <c r="ZH35" s="9"/>
      <c r="ZI35" s="9"/>
      <c r="ZJ35" s="9"/>
      <c r="ZK35" s="9"/>
      <c r="ZL35" s="9"/>
      <c r="ZM35" s="9"/>
      <c r="ZN35" s="9"/>
      <c r="ZO35" s="9"/>
      <c r="ZP35" s="9"/>
      <c r="ZQ35" s="9"/>
      <c r="ZR35" s="9"/>
      <c r="ZS35" s="9"/>
      <c r="ZT35" s="9"/>
      <c r="ZU35" s="9"/>
      <c r="ZV35" s="9"/>
      <c r="ZW35" s="9"/>
      <c r="ZX35" s="9"/>
      <c r="ZY35" s="9"/>
      <c r="ZZ35" s="9"/>
      <c r="AAA35" s="9"/>
      <c r="AAB35" s="9"/>
      <c r="AAC35" s="9"/>
      <c r="AAD35" s="9"/>
      <c r="AAE35" s="9"/>
      <c r="AAF35" s="9"/>
      <c r="AAG35" s="9"/>
      <c r="AAH35" s="9"/>
      <c r="AAI35" s="9"/>
      <c r="AAJ35" s="9"/>
      <c r="AAK35" s="9"/>
      <c r="AAL35" s="9"/>
      <c r="AAM35" s="9"/>
      <c r="AAN35" s="9"/>
      <c r="AAO35" s="9"/>
      <c r="AAP35" s="9"/>
      <c r="AAQ35" s="9"/>
      <c r="AAR35" s="9"/>
      <c r="AAS35" s="9"/>
      <c r="AAT35" s="9"/>
      <c r="AAU35" s="9"/>
      <c r="AAV35" s="9"/>
      <c r="AAW35" s="9"/>
      <c r="AAX35" s="9"/>
      <c r="AAY35" s="9"/>
      <c r="AAZ35" s="9"/>
      <c r="ABA35" s="9"/>
      <c r="ABB35" s="9"/>
      <c r="ABC35" s="9"/>
      <c r="ABD35" s="9"/>
      <c r="ABE35" s="9"/>
      <c r="ABF35" s="9"/>
      <c r="ABG35" s="9"/>
      <c r="ABH35" s="9"/>
      <c r="ABI35" s="9"/>
      <c r="ABJ35" s="9"/>
      <c r="ABK35" s="9"/>
      <c r="ABL35" s="9"/>
      <c r="ABM35" s="9"/>
      <c r="ABN35" s="9"/>
      <c r="ABO35" s="9"/>
      <c r="ABP35" s="9"/>
      <c r="ABQ35" s="9"/>
      <c r="ABR35" s="9"/>
      <c r="ABS35" s="9"/>
      <c r="ABT35" s="9"/>
      <c r="ABU35" s="9"/>
      <c r="ABV35" s="9"/>
      <c r="ABW35" s="9"/>
      <c r="ABX35" s="9"/>
      <c r="ABY35" s="9"/>
      <c r="ABZ35" s="9"/>
      <c r="ACA35" s="9"/>
      <c r="ACB35" s="9"/>
      <c r="ACC35" s="9"/>
      <c r="ACD35" s="9"/>
      <c r="ACE35" s="9"/>
      <c r="ACF35" s="9"/>
      <c r="ACG35" s="9"/>
      <c r="ACH35" s="9"/>
      <c r="ACI35" s="9"/>
      <c r="ACJ35" s="9"/>
      <c r="ACK35" s="9"/>
      <c r="ACL35" s="9"/>
      <c r="ACM35" s="9"/>
      <c r="ACN35" s="9"/>
      <c r="ACO35" s="9"/>
      <c r="ACP35" s="9"/>
      <c r="ACQ35" s="9"/>
      <c r="ACR35" s="9"/>
      <c r="ACS35" s="9"/>
      <c r="ACT35" s="9"/>
      <c r="ACU35" s="9"/>
      <c r="ACV35" s="9"/>
      <c r="ACW35" s="9"/>
      <c r="ACX35" s="9"/>
      <c r="ACY35" s="9"/>
      <c r="ACZ35" s="9"/>
      <c r="ADA35" s="9"/>
      <c r="ADB35" s="9"/>
      <c r="ADC35" s="9"/>
      <c r="ADD35" s="9"/>
      <c r="ADE35" s="9"/>
      <c r="ADF35" s="9"/>
      <c r="ADG35" s="9"/>
      <c r="ADH35" s="9"/>
      <c r="ADI35" s="9"/>
      <c r="ADJ35" s="9"/>
      <c r="ADK35" s="9"/>
      <c r="ADL35" s="9"/>
      <c r="ADM35" s="9"/>
      <c r="ADN35" s="9"/>
      <c r="ADO35" s="9"/>
      <c r="ADP35" s="9"/>
      <c r="ADQ35" s="9"/>
      <c r="ADR35" s="9"/>
      <c r="ADS35" s="9"/>
      <c r="ADT35" s="9"/>
      <c r="ADU35" s="9"/>
      <c r="ADV35" s="9"/>
      <c r="ADW35" s="9"/>
      <c r="ADX35" s="9"/>
      <c r="ADY35" s="9"/>
      <c r="ADZ35" s="9"/>
      <c r="AEA35" s="9"/>
      <c r="AEB35" s="9"/>
      <c r="AEC35" s="9"/>
      <c r="AED35" s="9"/>
      <c r="AEE35" s="9"/>
      <c r="AEF35" s="9"/>
      <c r="AEG35" s="9"/>
      <c r="AEH35" s="9"/>
      <c r="AEI35" s="9"/>
      <c r="AEJ35" s="9"/>
      <c r="AEK35" s="9"/>
      <c r="AEL35" s="9"/>
      <c r="AEM35" s="9"/>
      <c r="AEN35" s="9"/>
      <c r="AEO35" s="9"/>
      <c r="AEP35" s="9"/>
      <c r="AEQ35" s="9"/>
      <c r="AER35" s="9"/>
      <c r="AES35" s="9"/>
      <c r="AET35" s="9"/>
      <c r="AEU35" s="9"/>
      <c r="AEV35" s="9"/>
      <c r="AEW35" s="9"/>
      <c r="AEX35" s="9"/>
      <c r="AEY35" s="9"/>
      <c r="AEZ35" s="9"/>
      <c r="AFA35" s="9"/>
      <c r="AFB35" s="9"/>
      <c r="AFC35" s="9"/>
      <c r="AFD35" s="9"/>
      <c r="AFE35" s="9"/>
      <c r="AFF35" s="9"/>
      <c r="AFG35" s="9"/>
      <c r="AFH35" s="9"/>
      <c r="AFI35" s="9"/>
      <c r="AFJ35" s="9"/>
      <c r="AFK35" s="9"/>
      <c r="AFL35" s="9"/>
      <c r="AFM35" s="9"/>
      <c r="AFN35" s="9"/>
      <c r="AFO35" s="9"/>
      <c r="AFP35" s="9"/>
      <c r="AFQ35" s="9"/>
      <c r="AFR35" s="9"/>
      <c r="AFS35" s="9"/>
      <c r="AFT35" s="9"/>
      <c r="AFU35" s="9"/>
      <c r="AFV35" s="9"/>
      <c r="AFW35" s="9"/>
      <c r="AFX35" s="9"/>
      <c r="AFY35" s="9"/>
      <c r="AFZ35" s="9"/>
      <c r="AGA35" s="9"/>
      <c r="AGB35" s="9"/>
      <c r="AGC35" s="9"/>
      <c r="AGD35" s="9"/>
      <c r="AGE35" s="9"/>
      <c r="AGF35" s="9"/>
      <c r="AGG35" s="9"/>
      <c r="AGH35" s="9"/>
      <c r="AGI35" s="9"/>
      <c r="AGJ35" s="9"/>
      <c r="AGK35" s="9"/>
      <c r="AGL35" s="9"/>
      <c r="AGM35" s="9"/>
      <c r="AGN35" s="9"/>
      <c r="AGO35" s="9"/>
      <c r="AGP35" s="9"/>
      <c r="AGQ35" s="9"/>
      <c r="AGR35" s="9"/>
      <c r="AGS35" s="9"/>
      <c r="AGT35" s="9"/>
      <c r="AGU35" s="9"/>
      <c r="AGV35" s="9"/>
      <c r="AGW35" s="9"/>
      <c r="AGX35" s="9"/>
      <c r="AGY35" s="9"/>
      <c r="AGZ35" s="9"/>
      <c r="AHA35" s="9"/>
      <c r="AHB35" s="9"/>
      <c r="AHC35" s="9"/>
      <c r="AHD35" s="9"/>
      <c r="AHE35" s="9"/>
      <c r="AHF35" s="9"/>
      <c r="AHG35" s="9"/>
      <c r="AHH35" s="9"/>
      <c r="AHI35" s="9"/>
      <c r="AHJ35" s="9"/>
      <c r="AHK35" s="9"/>
      <c r="AHL35" s="9"/>
      <c r="AHM35" s="9"/>
      <c r="AHN35" s="9"/>
      <c r="AHO35" s="9"/>
      <c r="AHP35" s="9"/>
      <c r="AHQ35" s="9"/>
      <c r="AHR35" s="9"/>
      <c r="AHS35" s="9"/>
      <c r="AHT35" s="9"/>
      <c r="AHU35" s="9"/>
      <c r="AHV35" s="9"/>
      <c r="AHW35" s="9"/>
      <c r="AHX35" s="9"/>
      <c r="AHY35" s="9"/>
      <c r="AHZ35" s="9"/>
      <c r="AIA35" s="9"/>
      <c r="AIB35" s="9"/>
      <c r="AIC35" s="9"/>
      <c r="AID35" s="9"/>
      <c r="AIE35" s="9"/>
      <c r="AIF35" s="9"/>
      <c r="AIG35" s="9"/>
      <c r="AIH35" s="9"/>
      <c r="AII35" s="9"/>
      <c r="AIJ35" s="9"/>
      <c r="AIK35" s="9"/>
      <c r="AIL35" s="9"/>
      <c r="AIM35" s="9"/>
      <c r="AIN35" s="9"/>
      <c r="AIO35" s="9"/>
      <c r="AIP35" s="9"/>
      <c r="AIQ35" s="9"/>
      <c r="AIR35" s="9"/>
      <c r="AIS35" s="9"/>
      <c r="AIT35" s="9"/>
      <c r="AIU35" s="9"/>
      <c r="AIV35" s="9"/>
      <c r="AIW35" s="9"/>
      <c r="AIX35" s="9"/>
      <c r="AIY35" s="9"/>
      <c r="AIZ35" s="9"/>
      <c r="AJA35" s="9"/>
      <c r="AJB35" s="9"/>
      <c r="AJC35" s="9"/>
      <c r="AJD35" s="9"/>
      <c r="AJE35" s="9"/>
      <c r="AJF35" s="9"/>
      <c r="AJG35" s="9"/>
      <c r="AJH35" s="9"/>
      <c r="AJI35" s="9"/>
      <c r="AJJ35" s="9"/>
      <c r="AJK35" s="9"/>
      <c r="AJL35" s="9"/>
      <c r="AJM35" s="9"/>
      <c r="AJN35" s="9"/>
      <c r="AJO35" s="9"/>
      <c r="AJP35" s="9"/>
      <c r="AJQ35" s="9"/>
      <c r="AJR35" s="9"/>
      <c r="AJS35" s="9"/>
      <c r="AJT35" s="9"/>
      <c r="AJU35" s="9"/>
      <c r="AJV35" s="9"/>
      <c r="AJW35" s="9"/>
      <c r="AJX35" s="9"/>
      <c r="AJY35" s="9"/>
      <c r="AJZ35" s="9"/>
      <c r="AKA35" s="9"/>
      <c r="AKB35" s="9"/>
      <c r="AKC35" s="9"/>
      <c r="AKD35" s="9"/>
      <c r="AKE35" s="9"/>
      <c r="AKF35" s="9"/>
      <c r="AKG35" s="9"/>
      <c r="AKH35" s="9"/>
      <c r="AKI35" s="9"/>
      <c r="AKJ35" s="9"/>
      <c r="AKK35" s="9"/>
      <c r="AKL35" s="9"/>
      <c r="AKM35" s="9"/>
      <c r="AKN35" s="9"/>
      <c r="AKO35" s="9"/>
      <c r="AKP35" s="9"/>
      <c r="AKQ35" s="9"/>
      <c r="AKR35" s="9"/>
      <c r="AKS35" s="9"/>
      <c r="AKT35" s="9"/>
      <c r="AKU35" s="9"/>
      <c r="AKV35" s="9"/>
      <c r="AKW35" s="9"/>
      <c r="AKX35" s="9"/>
      <c r="AKY35" s="9"/>
      <c r="AKZ35" s="9"/>
      <c r="ALA35" s="9"/>
      <c r="ALB35" s="9"/>
      <c r="ALC35" s="9"/>
      <c r="ALD35" s="9"/>
      <c r="ALE35" s="9"/>
      <c r="ALF35" s="9"/>
      <c r="ALG35" s="9"/>
      <c r="ALH35" s="9"/>
      <c r="ALI35" s="9"/>
      <c r="ALJ35" s="9"/>
      <c r="ALK35" s="9"/>
      <c r="ALL35" s="9"/>
      <c r="ALM35" s="9"/>
      <c r="ALN35" s="9"/>
      <c r="ALO35" s="9"/>
      <c r="ALP35" s="9"/>
      <c r="ALQ35" s="9"/>
      <c r="ALR35" s="9"/>
      <c r="ALS35" s="9"/>
      <c r="ALT35" s="9"/>
      <c r="ALU35" s="9"/>
      <c r="ALV35" s="9"/>
      <c r="ALW35" s="9"/>
      <c r="ALX35" s="9"/>
      <c r="ALY35" s="9"/>
      <c r="ALZ35" s="9"/>
      <c r="AMA35" s="9"/>
      <c r="AMB35" s="9"/>
      <c r="AMC35" s="9"/>
      <c r="AMD35" s="9"/>
      <c r="AME35" s="9"/>
      <c r="AMF35" s="9"/>
      <c r="AMG35" s="9"/>
      <c r="AMH35" s="9"/>
      <c r="AMI35" s="9"/>
      <c r="AMJ35" s="9"/>
      <c r="AMK35" s="9"/>
      <c r="AML35" s="9"/>
      <c r="AMM35" s="9"/>
      <c r="AMN35" s="9"/>
      <c r="AMO35" s="9"/>
      <c r="AMP35" s="9"/>
      <c r="AMQ35" s="9"/>
      <c r="AMR35" s="9"/>
      <c r="AMS35" s="9"/>
      <c r="AMT35" s="9"/>
      <c r="AMU35" s="9"/>
      <c r="AMV35" s="9"/>
      <c r="AMW35" s="9"/>
      <c r="AMX35" s="9"/>
      <c r="AMY35" s="9"/>
      <c r="AMZ35" s="9"/>
      <c r="ANA35" s="9"/>
      <c r="ANB35" s="9"/>
      <c r="ANC35" s="9"/>
      <c r="AND35" s="9"/>
      <c r="ANE35" s="9"/>
      <c r="ANF35" s="9"/>
      <c r="ANG35" s="9"/>
      <c r="ANH35" s="9"/>
      <c r="ANI35" s="9"/>
      <c r="ANJ35" s="9"/>
      <c r="ANK35" s="9"/>
      <c r="ANL35" s="9"/>
      <c r="ANM35" s="9"/>
      <c r="ANN35" s="9"/>
      <c r="ANO35" s="9"/>
      <c r="ANP35" s="9"/>
      <c r="ANQ35" s="9"/>
      <c r="ANR35" s="9"/>
      <c r="ANS35" s="9"/>
      <c r="ANT35" s="9"/>
      <c r="ANU35" s="9"/>
      <c r="ANV35" s="9"/>
      <c r="ANW35" s="9"/>
      <c r="ANX35" s="9"/>
      <c r="ANY35" s="9"/>
      <c r="ANZ35" s="9"/>
      <c r="AOA35" s="9"/>
      <c r="AOB35" s="9"/>
      <c r="AOC35" s="9"/>
      <c r="AOD35" s="9"/>
      <c r="AOE35" s="9"/>
      <c r="AOF35" s="9"/>
      <c r="AOG35" s="9"/>
      <c r="AOH35" s="9"/>
      <c r="AOI35" s="9"/>
      <c r="AOJ35" s="9"/>
      <c r="AOK35" s="9"/>
      <c r="AOL35" s="9"/>
      <c r="AOM35" s="9"/>
      <c r="AON35" s="9"/>
      <c r="AOO35" s="9"/>
      <c r="AOP35" s="9"/>
      <c r="AOQ35" s="9"/>
      <c r="AOR35" s="9"/>
      <c r="AOS35" s="9"/>
      <c r="AOT35" s="9"/>
      <c r="AOU35" s="9"/>
      <c r="AOV35" s="9"/>
      <c r="AOW35" s="9"/>
      <c r="AOX35" s="9"/>
      <c r="AOY35" s="9"/>
      <c r="AOZ35" s="9"/>
      <c r="APA35" s="9"/>
      <c r="APB35" s="9"/>
      <c r="APC35" s="9"/>
      <c r="APD35" s="9"/>
      <c r="APE35" s="9"/>
      <c r="APF35" s="9"/>
      <c r="APG35" s="9"/>
      <c r="APH35" s="9"/>
      <c r="API35" s="9"/>
      <c r="APJ35" s="9"/>
      <c r="APK35" s="9"/>
      <c r="APL35" s="9"/>
      <c r="APM35" s="9"/>
      <c r="APN35" s="9"/>
      <c r="APO35" s="9"/>
      <c r="APP35" s="9"/>
      <c r="APQ35" s="9"/>
      <c r="APR35" s="9"/>
      <c r="APS35" s="9"/>
      <c r="APT35" s="9"/>
      <c r="APU35" s="9"/>
      <c r="APV35" s="9"/>
      <c r="APW35" s="9"/>
      <c r="APX35" s="9"/>
      <c r="APY35" s="9"/>
      <c r="APZ35" s="9"/>
      <c r="AQA35" s="9"/>
      <c r="AQB35" s="9"/>
      <c r="AQC35" s="9"/>
      <c r="AQD35" s="9"/>
      <c r="AQE35" s="9"/>
      <c r="AQF35" s="9"/>
      <c r="AQG35" s="9"/>
      <c r="AQH35" s="9"/>
      <c r="AQI35" s="9"/>
      <c r="AQJ35" s="9"/>
      <c r="AQK35" s="9"/>
      <c r="AQL35" s="9"/>
      <c r="AQM35" s="9"/>
      <c r="AQN35" s="9"/>
      <c r="AQO35" s="9"/>
      <c r="AQP35" s="9"/>
      <c r="AQQ35" s="9"/>
      <c r="AQR35" s="9"/>
      <c r="AQS35" s="9"/>
      <c r="AQT35" s="9"/>
      <c r="AQU35" s="9"/>
      <c r="AQV35" s="9"/>
      <c r="AQW35" s="9"/>
      <c r="AQX35" s="9"/>
      <c r="AQY35" s="9"/>
      <c r="AQZ35" s="9"/>
      <c r="ARA35" s="9"/>
      <c r="ARB35" s="9"/>
      <c r="ARC35" s="9"/>
      <c r="ARD35" s="9"/>
      <c r="ARE35" s="9"/>
      <c r="ARF35" s="9"/>
      <c r="ARG35" s="9"/>
      <c r="ARH35" s="9"/>
      <c r="ARI35" s="9"/>
      <c r="ARJ35" s="9"/>
      <c r="ARK35" s="9"/>
      <c r="ARL35" s="9"/>
      <c r="ARM35" s="9"/>
      <c r="ARN35" s="9"/>
      <c r="ARO35" s="9"/>
      <c r="ARP35" s="9"/>
      <c r="ARQ35" s="9"/>
      <c r="ARR35" s="9"/>
      <c r="ARS35" s="9"/>
      <c r="ART35" s="9"/>
      <c r="ARU35" s="9"/>
      <c r="ARV35" s="9"/>
      <c r="ARW35" s="9"/>
      <c r="ARX35" s="9"/>
      <c r="ARY35" s="9"/>
      <c r="ARZ35" s="9"/>
      <c r="ASA35" s="9"/>
      <c r="ASB35" s="9"/>
      <c r="ASC35" s="9"/>
      <c r="ASD35" s="9"/>
      <c r="ASE35" s="9"/>
      <c r="ASF35" s="9"/>
      <c r="ASG35" s="9"/>
      <c r="ASH35" s="9"/>
      <c r="ASI35" s="9"/>
      <c r="ASJ35" s="9"/>
      <c r="ASK35" s="9"/>
      <c r="ASL35" s="9"/>
      <c r="ASM35" s="9"/>
      <c r="ASN35" s="9"/>
      <c r="ASO35" s="9"/>
      <c r="ASP35" s="9"/>
      <c r="ASQ35" s="9"/>
      <c r="ASR35" s="9"/>
      <c r="ASS35" s="9"/>
      <c r="AST35" s="9"/>
      <c r="ASU35" s="9"/>
      <c r="ASV35" s="9"/>
      <c r="ASW35" s="9"/>
      <c r="ASX35" s="9"/>
      <c r="ASY35" s="9"/>
      <c r="ASZ35" s="9"/>
      <c r="ATA35" s="9"/>
      <c r="ATB35" s="9"/>
      <c r="ATC35" s="9"/>
      <c r="ATD35" s="9"/>
      <c r="ATE35" s="9"/>
      <c r="ATF35" s="9"/>
      <c r="ATG35" s="9"/>
      <c r="ATH35" s="9"/>
      <c r="ATI35" s="9"/>
      <c r="ATJ35" s="9"/>
      <c r="ATK35" s="9"/>
      <c r="ATL35" s="9"/>
      <c r="ATM35" s="9"/>
      <c r="ATN35" s="9"/>
      <c r="ATO35" s="9"/>
      <c r="ATP35" s="9"/>
      <c r="ATQ35" s="9"/>
      <c r="ATR35" s="9"/>
      <c r="ATS35" s="9"/>
      <c r="ATT35" s="9"/>
      <c r="ATU35" s="9"/>
      <c r="ATV35" s="9"/>
      <c r="ATW35" s="9"/>
      <c r="ATX35" s="9"/>
      <c r="ATY35" s="9"/>
      <c r="ATZ35" s="9"/>
      <c r="AUA35" s="9"/>
      <c r="AUB35" s="9"/>
      <c r="AUC35" s="9"/>
      <c r="AUD35" s="9"/>
      <c r="AUE35" s="9"/>
      <c r="AUF35" s="9"/>
      <c r="AUG35" s="9"/>
      <c r="AUH35" s="9"/>
      <c r="AUI35" s="9"/>
      <c r="AUJ35" s="9"/>
      <c r="AUK35" s="9"/>
      <c r="AUL35" s="9"/>
      <c r="AUM35" s="9"/>
      <c r="AUN35" s="9"/>
      <c r="AUO35" s="9"/>
      <c r="AUP35" s="9"/>
      <c r="AUQ35" s="9"/>
      <c r="AUR35" s="9"/>
      <c r="AUS35" s="9"/>
      <c r="AUT35" s="9"/>
      <c r="AUU35" s="9"/>
      <c r="AUV35" s="9"/>
      <c r="AUW35" s="9"/>
      <c r="AUX35" s="9"/>
      <c r="AUY35" s="9"/>
      <c r="AUZ35" s="9"/>
      <c r="AVA35" s="9"/>
      <c r="AVB35" s="9"/>
      <c r="AVC35" s="9"/>
      <c r="AVD35" s="9"/>
      <c r="AVE35" s="9"/>
      <c r="AVF35" s="9"/>
      <c r="AVG35" s="9"/>
      <c r="AVH35" s="9"/>
      <c r="AVI35" s="9"/>
      <c r="AVJ35" s="9"/>
      <c r="AVK35" s="9"/>
      <c r="AVL35" s="9"/>
      <c r="AVM35" s="9"/>
      <c r="AVN35" s="9"/>
      <c r="AVO35" s="9"/>
      <c r="AVP35" s="9"/>
      <c r="AVQ35" s="9"/>
      <c r="AVR35" s="9"/>
      <c r="AVS35" s="9"/>
      <c r="AVT35" s="9"/>
      <c r="AVU35" s="9"/>
      <c r="AVV35" s="9"/>
      <c r="AVW35" s="9"/>
      <c r="AVX35" s="9"/>
      <c r="AVY35" s="9"/>
      <c r="AVZ35" s="9"/>
      <c r="AWA35" s="9"/>
      <c r="AWB35" s="9"/>
      <c r="AWC35" s="9"/>
      <c r="AWD35" s="9"/>
      <c r="AWE35" s="9"/>
      <c r="AWF35" s="9"/>
      <c r="AWG35" s="9"/>
      <c r="AWH35" s="9"/>
      <c r="AWI35" s="9"/>
      <c r="AWJ35" s="9"/>
      <c r="AWK35" s="9"/>
      <c r="AWL35" s="9"/>
      <c r="AWM35" s="9"/>
      <c r="AWN35" s="9"/>
      <c r="AWO35" s="9"/>
      <c r="AWP35" s="9"/>
      <c r="AWQ35" s="9"/>
      <c r="AWR35" s="9"/>
      <c r="AWS35" s="9"/>
      <c r="AWT35" s="9"/>
      <c r="AWU35" s="9"/>
      <c r="AWV35" s="9"/>
      <c r="AWW35" s="9"/>
      <c r="AWX35" s="9"/>
      <c r="AWY35" s="9"/>
      <c r="AWZ35" s="9"/>
      <c r="AXA35" s="9"/>
      <c r="AXB35" s="9"/>
      <c r="AXC35" s="9"/>
      <c r="AXD35" s="9"/>
      <c r="AXE35" s="9"/>
      <c r="AXF35" s="9"/>
      <c r="AXG35" s="9"/>
      <c r="AXH35" s="9"/>
      <c r="AXI35" s="9"/>
      <c r="AXJ35" s="9"/>
      <c r="AXK35" s="9"/>
      <c r="AXL35" s="9"/>
      <c r="AXM35" s="9"/>
      <c r="AXN35" s="9"/>
      <c r="AXO35" s="9"/>
      <c r="AXP35" s="9"/>
      <c r="AXQ35" s="9"/>
      <c r="AXR35" s="9"/>
      <c r="AXS35" s="9"/>
      <c r="AXT35" s="9"/>
      <c r="AXU35" s="9"/>
      <c r="AXV35" s="9"/>
      <c r="AXW35" s="9"/>
      <c r="AXX35" s="9"/>
      <c r="AXY35" s="9"/>
      <c r="AXZ35" s="9"/>
      <c r="AYA35" s="9"/>
      <c r="AYB35" s="9"/>
      <c r="AYC35" s="9"/>
      <c r="AYD35" s="9"/>
      <c r="AYE35" s="9"/>
      <c r="AYF35" s="9"/>
      <c r="AYG35" s="9"/>
      <c r="AYH35" s="9"/>
      <c r="AYI35" s="9"/>
      <c r="AYJ35" s="9"/>
      <c r="AYK35" s="9"/>
      <c r="AYL35" s="9"/>
      <c r="AYM35" s="9"/>
      <c r="AYN35" s="9"/>
      <c r="AYO35" s="9"/>
      <c r="AYP35" s="9"/>
      <c r="AYQ35" s="9"/>
      <c r="AYR35" s="9"/>
      <c r="AYS35" s="9"/>
      <c r="AYT35" s="9"/>
      <c r="AYU35" s="9"/>
      <c r="AYV35" s="9"/>
      <c r="AYW35" s="9"/>
      <c r="AYX35" s="9"/>
      <c r="AYY35" s="9"/>
      <c r="AYZ35" s="9"/>
      <c r="AZA35" s="9"/>
      <c r="AZB35" s="9"/>
      <c r="AZC35" s="9"/>
      <c r="AZD35" s="9"/>
      <c r="AZE35" s="9"/>
      <c r="AZF35" s="9"/>
      <c r="AZG35" s="9"/>
      <c r="AZH35" s="9"/>
      <c r="AZI35" s="9"/>
      <c r="AZJ35" s="9"/>
      <c r="AZK35" s="9"/>
      <c r="AZL35" s="9"/>
      <c r="AZM35" s="9"/>
      <c r="AZN35" s="9"/>
      <c r="AZO35" s="9"/>
      <c r="AZP35" s="9"/>
      <c r="AZQ35" s="9"/>
      <c r="AZR35" s="9"/>
      <c r="AZS35" s="9"/>
      <c r="AZT35" s="9"/>
      <c r="AZU35" s="9"/>
      <c r="AZV35" s="9"/>
      <c r="AZW35" s="9"/>
      <c r="AZX35" s="9"/>
      <c r="AZY35" s="9"/>
      <c r="AZZ35" s="9"/>
      <c r="BAA35" s="9"/>
      <c r="BAB35" s="9"/>
      <c r="BAC35" s="9"/>
      <c r="BAD35" s="9"/>
      <c r="BAE35" s="9"/>
      <c r="BAF35" s="9"/>
      <c r="BAG35" s="9"/>
      <c r="BAH35" s="9"/>
      <c r="BAI35" s="9"/>
      <c r="BAJ35" s="9"/>
      <c r="BAK35" s="9"/>
      <c r="BAL35" s="9"/>
      <c r="BAM35" s="9"/>
      <c r="BAN35" s="9"/>
      <c r="BAO35" s="9"/>
      <c r="BAP35" s="9"/>
      <c r="BAQ35" s="9"/>
      <c r="BAR35" s="9"/>
      <c r="BAS35" s="9"/>
      <c r="BAT35" s="9"/>
      <c r="BAU35" s="9"/>
      <c r="BAV35" s="9"/>
      <c r="BAW35" s="9"/>
      <c r="BAX35" s="9"/>
      <c r="BAY35" s="9"/>
      <c r="BAZ35" s="9"/>
      <c r="BBA35" s="9"/>
      <c r="BBB35" s="9"/>
      <c r="BBC35" s="9"/>
      <c r="BBD35" s="9"/>
      <c r="BBE35" s="9"/>
      <c r="BBF35" s="9"/>
      <c r="BBG35" s="9"/>
      <c r="BBH35" s="9"/>
      <c r="BBI35" s="9"/>
      <c r="BBJ35" s="9"/>
      <c r="BBK35" s="9"/>
      <c r="BBL35" s="9"/>
      <c r="BBM35" s="9"/>
      <c r="BBN35" s="9"/>
      <c r="BBO35" s="9"/>
      <c r="BBP35" s="9"/>
      <c r="BBQ35" s="9"/>
      <c r="BBR35" s="9"/>
      <c r="BBS35" s="9"/>
      <c r="BBT35" s="9"/>
      <c r="BBU35" s="9"/>
      <c r="BBV35" s="9"/>
      <c r="BBW35" s="9"/>
      <c r="BBX35" s="9"/>
      <c r="BBY35" s="9"/>
      <c r="BBZ35" s="9"/>
      <c r="BCA35" s="9"/>
      <c r="BCB35" s="9"/>
      <c r="BCC35" s="9"/>
      <c r="BCD35" s="9"/>
      <c r="BCE35" s="9"/>
      <c r="BCF35" s="9"/>
      <c r="BCG35" s="9"/>
      <c r="BCH35" s="9"/>
      <c r="BCI35" s="9"/>
      <c r="BCJ35" s="9"/>
      <c r="BCK35" s="9"/>
      <c r="BCL35" s="9"/>
      <c r="BCM35" s="9"/>
      <c r="BCN35" s="9"/>
      <c r="BCO35" s="9"/>
      <c r="BCP35" s="9"/>
      <c r="BCQ35" s="9"/>
      <c r="BCR35" s="9"/>
      <c r="BCS35" s="9"/>
      <c r="BCT35" s="9"/>
      <c r="BCU35" s="9"/>
      <c r="BCV35" s="9"/>
      <c r="BCW35" s="9"/>
      <c r="BCX35" s="9"/>
      <c r="BCY35" s="9"/>
      <c r="BCZ35" s="9"/>
      <c r="BDA35" s="9"/>
      <c r="BDB35" s="9"/>
      <c r="BDC35" s="9"/>
      <c r="BDD35" s="9"/>
      <c r="BDE35" s="9"/>
      <c r="BDF35" s="9"/>
      <c r="BDG35" s="9"/>
      <c r="BDH35" s="9"/>
      <c r="BDI35" s="9"/>
      <c r="BDJ35" s="9"/>
      <c r="BDK35" s="9"/>
      <c r="BDL35" s="9"/>
      <c r="BDM35" s="9"/>
      <c r="BDN35" s="9"/>
      <c r="BDO35" s="9"/>
      <c r="BDP35" s="9"/>
      <c r="BDQ35" s="9"/>
      <c r="BDR35" s="9"/>
      <c r="BDS35" s="9"/>
      <c r="BDT35" s="9"/>
      <c r="BDU35" s="9"/>
      <c r="BDV35" s="9"/>
      <c r="BDW35" s="9"/>
      <c r="BDX35" s="9"/>
      <c r="BDY35" s="9"/>
      <c r="BDZ35" s="9"/>
      <c r="BEA35" s="9"/>
      <c r="BEB35" s="9"/>
      <c r="BEC35" s="9"/>
      <c r="BED35" s="9"/>
      <c r="BEE35" s="9"/>
      <c r="BEF35" s="9"/>
      <c r="BEG35" s="9"/>
      <c r="BEH35" s="9"/>
      <c r="BEI35" s="9"/>
      <c r="BEJ35" s="9"/>
      <c r="BEK35" s="9"/>
      <c r="BEL35" s="9"/>
      <c r="BEM35" s="9"/>
      <c r="BEN35" s="9"/>
      <c r="BEO35" s="9"/>
      <c r="BEP35" s="9"/>
      <c r="BEQ35" s="9"/>
      <c r="BER35" s="9"/>
      <c r="BES35" s="9"/>
      <c r="BET35" s="9"/>
      <c r="BEU35" s="9"/>
      <c r="BEV35" s="9"/>
      <c r="BEW35" s="9"/>
      <c r="BEX35" s="9"/>
      <c r="BEY35" s="9"/>
      <c r="BEZ35" s="9"/>
      <c r="BFA35" s="9"/>
      <c r="BFB35" s="9"/>
      <c r="BFC35" s="9"/>
      <c r="BFD35" s="9"/>
      <c r="BFE35" s="9"/>
      <c r="BFF35" s="9"/>
      <c r="BFG35" s="9"/>
      <c r="BFH35" s="9"/>
      <c r="BFI35" s="9"/>
      <c r="BFJ35" s="9"/>
      <c r="BFK35" s="9"/>
      <c r="BFL35" s="9"/>
      <c r="BFM35" s="9"/>
      <c r="BFN35" s="9"/>
      <c r="BFO35" s="9"/>
      <c r="BFP35" s="9"/>
      <c r="BFQ35" s="9"/>
      <c r="BFR35" s="9"/>
      <c r="BFS35" s="9"/>
      <c r="BFT35" s="9"/>
      <c r="BFU35" s="9"/>
      <c r="BFV35" s="9"/>
      <c r="BFW35" s="9"/>
      <c r="BFX35" s="9"/>
      <c r="BFY35" s="9"/>
      <c r="BFZ35" s="9"/>
      <c r="BGA35" s="9"/>
      <c r="BGB35" s="9"/>
      <c r="BGC35" s="9"/>
      <c r="BGD35" s="9"/>
      <c r="BGE35" s="9"/>
      <c r="BGF35" s="9"/>
      <c r="BGG35" s="9"/>
      <c r="BGH35" s="9"/>
      <c r="BGI35" s="9"/>
      <c r="BGJ35" s="9"/>
      <c r="BGK35" s="9"/>
      <c r="BGL35" s="9"/>
      <c r="BGM35" s="9"/>
      <c r="BGN35" s="9"/>
      <c r="BGO35" s="9"/>
      <c r="BGP35" s="9"/>
      <c r="BGQ35" s="9"/>
      <c r="BGR35" s="9"/>
      <c r="BGS35" s="9"/>
      <c r="BGT35" s="9"/>
      <c r="BGU35" s="9"/>
      <c r="BGV35" s="9"/>
      <c r="BGW35" s="9"/>
      <c r="BGX35" s="9"/>
      <c r="BGY35" s="9"/>
      <c r="BGZ35" s="9"/>
      <c r="BHA35" s="9"/>
      <c r="BHB35" s="9"/>
      <c r="BHC35" s="9"/>
      <c r="BHD35" s="9"/>
      <c r="BHE35" s="9"/>
      <c r="BHF35" s="9"/>
      <c r="BHG35" s="9"/>
      <c r="BHH35" s="9"/>
      <c r="BHI35" s="9"/>
      <c r="BHJ35" s="9"/>
      <c r="BHK35" s="9"/>
      <c r="BHL35" s="9"/>
      <c r="BHM35" s="9"/>
      <c r="BHN35" s="9"/>
      <c r="BHO35" s="9"/>
      <c r="BHP35" s="9"/>
      <c r="BHQ35" s="9"/>
      <c r="BHR35" s="9"/>
      <c r="BHS35" s="9"/>
      <c r="BHT35" s="9"/>
      <c r="BHU35" s="9"/>
      <c r="BHV35" s="9"/>
      <c r="BHW35" s="9"/>
      <c r="BHX35" s="9"/>
      <c r="BHY35" s="9"/>
      <c r="BHZ35" s="9"/>
      <c r="BIA35" s="9"/>
      <c r="BIB35" s="9"/>
      <c r="BIC35" s="9"/>
      <c r="BID35" s="9"/>
      <c r="BIE35" s="9"/>
      <c r="BIF35" s="9"/>
      <c r="BIG35" s="9"/>
      <c r="BIH35" s="9"/>
      <c r="BII35" s="9"/>
      <c r="BIJ35" s="9"/>
      <c r="BIK35" s="9"/>
      <c r="BIL35" s="9"/>
      <c r="BIM35" s="9"/>
      <c r="BIN35" s="9"/>
      <c r="BIO35" s="9"/>
      <c r="BIP35" s="9"/>
      <c r="BIQ35" s="9"/>
      <c r="BIR35" s="9"/>
      <c r="BIS35" s="9"/>
      <c r="BIT35" s="9"/>
      <c r="BIU35" s="9"/>
      <c r="BIV35" s="9"/>
      <c r="BIW35" s="9"/>
      <c r="BIX35" s="9"/>
      <c r="BIY35" s="9"/>
      <c r="BIZ35" s="9"/>
      <c r="BJA35" s="9"/>
      <c r="BJB35" s="9"/>
      <c r="BJC35" s="9"/>
      <c r="BJD35" s="9"/>
      <c r="BJE35" s="9"/>
      <c r="BJF35" s="9"/>
      <c r="BJG35" s="9"/>
      <c r="BJH35" s="9"/>
      <c r="BJI35" s="9"/>
      <c r="BJJ35" s="9"/>
      <c r="BJK35" s="9"/>
      <c r="BJL35" s="9"/>
      <c r="BJM35" s="9"/>
      <c r="BJN35" s="9"/>
      <c r="BJO35" s="9"/>
      <c r="BJP35" s="9"/>
      <c r="BJQ35" s="9"/>
      <c r="BJR35" s="9"/>
      <c r="BJS35" s="9"/>
      <c r="BJT35" s="9"/>
      <c r="BJU35" s="9"/>
      <c r="BJV35" s="9"/>
      <c r="BJW35" s="9"/>
      <c r="BJX35" s="9"/>
      <c r="BJY35" s="9"/>
      <c r="BJZ35" s="9"/>
      <c r="BKA35" s="9"/>
      <c r="BKB35" s="9"/>
      <c r="BKC35" s="9"/>
      <c r="BKD35" s="9"/>
      <c r="BKE35" s="9"/>
      <c r="BKF35" s="9"/>
      <c r="BKG35" s="9"/>
      <c r="BKH35" s="9"/>
      <c r="BKI35" s="9"/>
      <c r="BKJ35" s="9"/>
      <c r="BKK35" s="9"/>
      <c r="BKL35" s="9"/>
      <c r="BKM35" s="9"/>
      <c r="BKN35" s="9"/>
      <c r="BKO35" s="9"/>
      <c r="BKP35" s="9"/>
      <c r="BKQ35" s="9"/>
      <c r="BKR35" s="9"/>
      <c r="BKS35" s="9"/>
      <c r="BKT35" s="9"/>
      <c r="BKU35" s="9"/>
      <c r="BKV35" s="9"/>
      <c r="BKW35" s="9"/>
      <c r="BKX35" s="9"/>
      <c r="BKY35" s="9"/>
      <c r="BKZ35" s="9"/>
      <c r="BLA35" s="9"/>
      <c r="BLB35" s="9"/>
      <c r="BLC35" s="9"/>
      <c r="BLD35" s="9"/>
      <c r="BLE35" s="9"/>
      <c r="BLF35" s="9"/>
      <c r="BLG35" s="9"/>
      <c r="BLH35" s="9"/>
      <c r="BLI35" s="9"/>
      <c r="BLJ35" s="9"/>
      <c r="BLK35" s="9"/>
      <c r="BLL35" s="9"/>
      <c r="BLM35" s="9"/>
      <c r="BLN35" s="9"/>
      <c r="BLO35" s="9"/>
      <c r="BLP35" s="9"/>
      <c r="BLQ35" s="9"/>
      <c r="BLR35" s="9"/>
      <c r="BLS35" s="9"/>
      <c r="BLT35" s="9"/>
      <c r="BLU35" s="9"/>
      <c r="BLV35" s="9"/>
      <c r="BLW35" s="9"/>
      <c r="BLX35" s="9"/>
      <c r="BLY35" s="9"/>
      <c r="BLZ35" s="9"/>
      <c r="BMA35" s="9"/>
      <c r="BMB35" s="9"/>
      <c r="BMC35" s="9"/>
      <c r="BMD35" s="9"/>
      <c r="BME35" s="9"/>
      <c r="BMF35" s="9"/>
      <c r="BMG35" s="9"/>
      <c r="BMH35" s="9"/>
      <c r="BMI35" s="9"/>
      <c r="BMJ35" s="9"/>
      <c r="BMK35" s="9"/>
      <c r="BML35" s="9"/>
      <c r="BMM35" s="9"/>
      <c r="BMN35" s="9"/>
      <c r="BMO35" s="9"/>
      <c r="BMP35" s="9"/>
      <c r="BMQ35" s="9"/>
      <c r="BMR35" s="9"/>
      <c r="BMS35" s="9"/>
      <c r="BMT35" s="9"/>
      <c r="BMU35" s="9"/>
      <c r="BMV35" s="9"/>
      <c r="BMW35" s="9"/>
      <c r="BMX35" s="9"/>
      <c r="BMY35" s="9"/>
      <c r="BMZ35" s="9"/>
      <c r="BNA35" s="9"/>
      <c r="BNB35" s="9"/>
      <c r="BNC35" s="9"/>
      <c r="BND35" s="9"/>
      <c r="BNE35" s="9"/>
      <c r="BNF35" s="9"/>
      <c r="BNG35" s="9"/>
      <c r="BNH35" s="9"/>
      <c r="BNI35" s="9"/>
      <c r="BNJ35" s="9"/>
      <c r="BNK35" s="9"/>
      <c r="BNL35" s="9"/>
      <c r="BNM35" s="9"/>
      <c r="BNN35" s="9"/>
      <c r="BNO35" s="9"/>
      <c r="BNP35" s="9"/>
      <c r="BNQ35" s="9"/>
      <c r="BNR35" s="9"/>
      <c r="BNS35" s="9"/>
      <c r="BNT35" s="9"/>
      <c r="BNU35" s="9"/>
      <c r="BNV35" s="9"/>
      <c r="BNW35" s="9"/>
      <c r="BNX35" s="9"/>
      <c r="BNY35" s="9"/>
      <c r="BNZ35" s="9"/>
      <c r="BOA35" s="9"/>
      <c r="BOB35" s="9"/>
      <c r="BOC35" s="9"/>
      <c r="BOD35" s="9"/>
      <c r="BOE35" s="9"/>
      <c r="BOF35" s="9"/>
      <c r="BOG35" s="9"/>
      <c r="BOH35" s="9"/>
      <c r="BOI35" s="9"/>
      <c r="BOJ35" s="9"/>
      <c r="BOK35" s="9"/>
      <c r="BOL35" s="9"/>
      <c r="BOM35" s="9"/>
      <c r="BON35" s="9"/>
      <c r="BOO35" s="9"/>
      <c r="BOP35" s="9"/>
      <c r="BOQ35" s="9"/>
      <c r="BOR35" s="9"/>
      <c r="BOS35" s="9"/>
      <c r="BOT35" s="9"/>
      <c r="BOU35" s="9"/>
      <c r="BOV35" s="9"/>
      <c r="BOW35" s="9"/>
      <c r="BOX35" s="9"/>
      <c r="BOY35" s="9"/>
      <c r="BOZ35" s="9"/>
      <c r="BPA35" s="9"/>
      <c r="BPB35" s="9"/>
      <c r="BPC35" s="9"/>
      <c r="BPD35" s="9"/>
      <c r="BPE35" s="9"/>
      <c r="BPF35" s="9"/>
      <c r="BPG35" s="9"/>
      <c r="BPH35" s="9"/>
      <c r="BPI35" s="9"/>
      <c r="BPJ35" s="9"/>
      <c r="BPK35" s="9"/>
      <c r="BPL35" s="9"/>
      <c r="BPM35" s="9"/>
      <c r="BPN35" s="9"/>
      <c r="BPO35" s="9"/>
      <c r="BPP35" s="9"/>
      <c r="BPQ35" s="9"/>
      <c r="BPR35" s="9"/>
      <c r="BPS35" s="9"/>
      <c r="BPT35" s="9"/>
      <c r="BPU35" s="9"/>
      <c r="BPV35" s="9"/>
      <c r="BPW35" s="9"/>
      <c r="BPX35" s="9"/>
      <c r="BPY35" s="9"/>
      <c r="BPZ35" s="9"/>
      <c r="BQA35" s="9"/>
      <c r="BQB35" s="9"/>
      <c r="BQC35" s="9"/>
      <c r="BQD35" s="9"/>
      <c r="BQE35" s="9"/>
      <c r="BQF35" s="9"/>
      <c r="BQG35" s="9"/>
      <c r="BQH35" s="9"/>
      <c r="BQI35" s="9"/>
      <c r="BQJ35" s="9"/>
      <c r="BQK35" s="9"/>
      <c r="BQL35" s="9"/>
      <c r="BQM35" s="9"/>
      <c r="BQN35" s="9"/>
      <c r="BQO35" s="9"/>
      <c r="BQP35" s="9"/>
      <c r="BQQ35" s="9"/>
      <c r="BQR35" s="9"/>
      <c r="BQS35" s="9"/>
      <c r="BQT35" s="9"/>
      <c r="BQU35" s="9"/>
      <c r="BQV35" s="9"/>
      <c r="BQW35" s="9"/>
      <c r="BQX35" s="9"/>
      <c r="BQY35" s="9"/>
      <c r="BQZ35" s="9"/>
      <c r="BRA35" s="9"/>
      <c r="BRB35" s="9"/>
      <c r="BRC35" s="9"/>
      <c r="BRD35" s="9"/>
      <c r="BRE35" s="9"/>
      <c r="BRF35" s="9"/>
      <c r="BRG35" s="9"/>
      <c r="BRH35" s="9"/>
      <c r="BRI35" s="9"/>
      <c r="BRJ35" s="9"/>
      <c r="BRK35" s="9"/>
      <c r="BRL35" s="9"/>
      <c r="BRM35" s="9"/>
      <c r="BRN35" s="9"/>
      <c r="BRO35" s="9"/>
      <c r="BRP35" s="9"/>
      <c r="BRQ35" s="9"/>
      <c r="BRR35" s="9"/>
      <c r="BRS35" s="9"/>
      <c r="BRT35" s="9"/>
      <c r="BRU35" s="9"/>
      <c r="BRV35" s="9"/>
      <c r="BRW35" s="9"/>
      <c r="BRX35" s="9"/>
      <c r="BRY35" s="9"/>
      <c r="BRZ35" s="9"/>
      <c r="BSA35" s="9"/>
      <c r="BSB35" s="9"/>
      <c r="BSC35" s="9"/>
      <c r="BSD35" s="9"/>
      <c r="BSE35" s="9"/>
      <c r="BSF35" s="9"/>
      <c r="BSG35" s="9"/>
      <c r="BSH35" s="9"/>
      <c r="BSI35" s="9"/>
      <c r="BSJ35" s="9"/>
      <c r="BSK35" s="9"/>
      <c r="BSL35" s="9"/>
      <c r="BSM35" s="9"/>
      <c r="BSN35" s="9"/>
      <c r="BSO35" s="9"/>
      <c r="BSP35" s="9"/>
      <c r="BSQ35" s="9"/>
      <c r="BSR35" s="9"/>
      <c r="BSS35" s="9"/>
      <c r="BST35" s="9"/>
      <c r="BSU35" s="9"/>
      <c r="BSV35" s="9"/>
      <c r="BSW35" s="9"/>
      <c r="BSX35" s="9"/>
      <c r="BSY35" s="9"/>
      <c r="BSZ35" s="9"/>
      <c r="BTA35" s="9"/>
      <c r="BTB35" s="9"/>
      <c r="BTC35" s="9"/>
      <c r="BTD35" s="9"/>
      <c r="BTE35" s="9"/>
      <c r="BTF35" s="9"/>
      <c r="BTG35" s="9"/>
      <c r="BTH35" s="9"/>
      <c r="BTI35" s="9"/>
      <c r="BTJ35" s="9"/>
      <c r="BTK35" s="9"/>
      <c r="BTL35" s="9"/>
      <c r="BTM35" s="9"/>
      <c r="BTN35" s="9"/>
      <c r="BTO35" s="9"/>
      <c r="BTP35" s="9"/>
      <c r="BTQ35" s="9"/>
      <c r="BTR35" s="9"/>
      <c r="BTS35" s="9"/>
      <c r="BTT35" s="9"/>
      <c r="BTU35" s="9"/>
      <c r="BTV35" s="9"/>
      <c r="BTW35" s="9"/>
      <c r="BTX35" s="9"/>
      <c r="BTY35" s="9"/>
      <c r="BTZ35" s="9"/>
      <c r="BUA35" s="9"/>
      <c r="BUB35" s="9"/>
      <c r="BUC35" s="9"/>
      <c r="BUD35" s="9"/>
      <c r="BUE35" s="9"/>
      <c r="BUF35" s="9"/>
      <c r="BUG35" s="9"/>
      <c r="BUH35" s="9"/>
      <c r="BUI35" s="9"/>
      <c r="BUJ35" s="9"/>
      <c r="BUK35" s="9"/>
      <c r="BUL35" s="9"/>
      <c r="BUM35" s="9"/>
      <c r="BUN35" s="9"/>
      <c r="BUO35" s="9"/>
      <c r="BUP35" s="9"/>
      <c r="BUQ35" s="9"/>
      <c r="BUR35" s="9"/>
      <c r="BUS35" s="9"/>
      <c r="BUT35" s="9"/>
      <c r="BUU35" s="9"/>
      <c r="BUV35" s="9"/>
      <c r="BUW35" s="9"/>
      <c r="BUX35" s="9"/>
      <c r="BUY35" s="9"/>
      <c r="BUZ35" s="9"/>
      <c r="BVA35" s="9"/>
      <c r="BVB35" s="9"/>
      <c r="BVC35" s="9"/>
      <c r="BVD35" s="9"/>
      <c r="BVE35" s="9"/>
      <c r="BVF35" s="9"/>
      <c r="BVG35" s="9"/>
      <c r="BVH35" s="9"/>
      <c r="BVI35" s="9"/>
      <c r="BVJ35" s="9"/>
      <c r="BVK35" s="9"/>
      <c r="BVL35" s="9"/>
      <c r="BVM35" s="9"/>
      <c r="BVN35" s="9"/>
      <c r="BVO35" s="9"/>
      <c r="BVP35" s="9"/>
      <c r="BVQ35" s="9"/>
      <c r="BVR35" s="9"/>
      <c r="BVS35" s="9"/>
      <c r="BVT35" s="9"/>
      <c r="BVU35" s="9"/>
      <c r="BVV35" s="9"/>
      <c r="BVW35" s="9"/>
      <c r="BVX35" s="9"/>
      <c r="BVY35" s="9"/>
      <c r="BVZ35" s="9"/>
      <c r="BWA35" s="9"/>
      <c r="BWB35" s="9"/>
      <c r="BWC35" s="9"/>
      <c r="BWD35" s="9"/>
      <c r="BWE35" s="9"/>
      <c r="BWF35" s="9"/>
      <c r="BWG35" s="9"/>
      <c r="BWH35" s="9"/>
      <c r="BWI35" s="9"/>
      <c r="BWJ35" s="9"/>
      <c r="BWK35" s="9"/>
      <c r="BWL35" s="9"/>
      <c r="BWM35" s="9"/>
      <c r="BWN35" s="9"/>
      <c r="BWO35" s="9"/>
      <c r="BWP35" s="9"/>
      <c r="BWQ35" s="9"/>
      <c r="BWR35" s="9"/>
      <c r="BWS35" s="9"/>
      <c r="BWT35" s="9"/>
      <c r="BWU35" s="9"/>
      <c r="BWV35" s="9"/>
      <c r="BWW35" s="9"/>
      <c r="BWX35" s="9"/>
      <c r="BWY35" s="9"/>
      <c r="BWZ35" s="9"/>
      <c r="BXA35" s="9"/>
      <c r="BXB35" s="9"/>
      <c r="BXC35" s="9"/>
      <c r="BXD35" s="9"/>
      <c r="BXE35" s="9"/>
      <c r="BXF35" s="9"/>
      <c r="BXG35" s="9"/>
      <c r="BXH35" s="9"/>
      <c r="BXI35" s="9"/>
      <c r="BXJ35" s="9"/>
      <c r="BXK35" s="9"/>
      <c r="BXL35" s="9"/>
      <c r="BXM35" s="9"/>
      <c r="BXN35" s="9"/>
      <c r="BXO35" s="9"/>
      <c r="BXP35" s="9"/>
      <c r="BXQ35" s="9"/>
      <c r="BXR35" s="9"/>
      <c r="BXS35" s="9"/>
      <c r="BXT35" s="9"/>
      <c r="BXU35" s="9"/>
      <c r="BXV35" s="9"/>
      <c r="BXW35" s="9"/>
      <c r="BXX35" s="9"/>
      <c r="BXY35" s="9"/>
      <c r="BXZ35" s="9"/>
      <c r="BYA35" s="9"/>
      <c r="BYB35" s="9"/>
      <c r="BYC35" s="9"/>
      <c r="BYD35" s="9"/>
      <c r="BYE35" s="9"/>
      <c r="BYF35" s="9"/>
      <c r="BYG35" s="9"/>
      <c r="BYH35" s="9"/>
      <c r="BYI35" s="9"/>
      <c r="BYJ35" s="9"/>
      <c r="BYK35" s="9"/>
      <c r="BYL35" s="9"/>
      <c r="BYM35" s="9"/>
      <c r="BYN35" s="9"/>
      <c r="BYO35" s="9"/>
      <c r="BYP35" s="9"/>
      <c r="BYQ35" s="9"/>
      <c r="BYR35" s="9"/>
      <c r="BYS35" s="9"/>
      <c r="BYT35" s="9"/>
      <c r="BYU35" s="9"/>
      <c r="BYV35" s="9"/>
      <c r="BYW35" s="9"/>
      <c r="BYX35" s="9"/>
      <c r="BYY35" s="9"/>
      <c r="BYZ35" s="9"/>
      <c r="BZA35" s="9"/>
      <c r="BZB35" s="9"/>
      <c r="BZC35" s="9"/>
      <c r="BZD35" s="9"/>
      <c r="BZE35" s="9"/>
      <c r="BZF35" s="9"/>
      <c r="BZG35" s="9"/>
      <c r="BZH35" s="9"/>
      <c r="BZI35" s="9"/>
      <c r="BZJ35" s="9"/>
      <c r="BZK35" s="9"/>
      <c r="BZL35" s="9"/>
      <c r="BZM35" s="9"/>
      <c r="BZN35" s="9"/>
      <c r="BZO35" s="9"/>
      <c r="BZP35" s="9"/>
      <c r="BZQ35" s="9"/>
      <c r="BZR35" s="9"/>
      <c r="BZS35" s="9"/>
      <c r="BZT35" s="9"/>
      <c r="BZU35" s="9"/>
      <c r="BZV35" s="9"/>
      <c r="BZW35" s="9"/>
      <c r="BZX35" s="9"/>
      <c r="BZY35" s="9"/>
      <c r="BZZ35" s="9"/>
      <c r="CAA35" s="9"/>
      <c r="CAB35" s="9"/>
      <c r="CAC35" s="9"/>
      <c r="CAD35" s="9"/>
      <c r="CAE35" s="9"/>
      <c r="CAF35" s="9"/>
      <c r="CAG35" s="9"/>
      <c r="CAH35" s="9"/>
      <c r="CAI35" s="9"/>
      <c r="CAJ35" s="9"/>
      <c r="CAK35" s="9"/>
      <c r="CAL35" s="9"/>
      <c r="CAM35" s="9"/>
      <c r="CAN35" s="9"/>
      <c r="CAO35" s="9"/>
      <c r="CAP35" s="9"/>
      <c r="CAQ35" s="9"/>
      <c r="CAR35" s="9"/>
      <c r="CAS35" s="9"/>
      <c r="CAT35" s="9"/>
      <c r="CAU35" s="9"/>
      <c r="CAV35" s="9"/>
      <c r="CAW35" s="9"/>
      <c r="CAX35" s="9"/>
      <c r="CAY35" s="9"/>
      <c r="CAZ35" s="9"/>
      <c r="CBA35" s="9"/>
      <c r="CBB35" s="9"/>
      <c r="CBC35" s="9"/>
      <c r="CBD35" s="9"/>
      <c r="CBE35" s="9"/>
      <c r="CBF35" s="9"/>
      <c r="CBG35" s="9"/>
      <c r="CBH35" s="9"/>
      <c r="CBI35" s="9"/>
      <c r="CBJ35" s="9"/>
      <c r="CBK35" s="9"/>
      <c r="CBL35" s="9"/>
      <c r="CBM35" s="9"/>
      <c r="CBN35" s="9"/>
      <c r="CBO35" s="9"/>
      <c r="CBP35" s="9"/>
      <c r="CBQ35" s="9"/>
      <c r="CBR35" s="9"/>
      <c r="CBS35" s="9"/>
      <c r="CBT35" s="9"/>
      <c r="CBU35" s="9"/>
      <c r="CBV35" s="9"/>
      <c r="CBW35" s="9"/>
      <c r="CBX35" s="9"/>
      <c r="CBY35" s="9"/>
      <c r="CBZ35" s="9"/>
      <c r="CCA35" s="9"/>
      <c r="CCB35" s="9"/>
      <c r="CCC35" s="9"/>
      <c r="CCD35" s="9"/>
      <c r="CCE35" s="9"/>
      <c r="CCF35" s="9"/>
      <c r="CCG35" s="9"/>
      <c r="CCH35" s="9"/>
      <c r="CCI35" s="9"/>
      <c r="CCJ35" s="9"/>
      <c r="CCK35" s="9"/>
      <c r="CCL35" s="9"/>
      <c r="CCM35" s="9"/>
      <c r="CCN35" s="9"/>
      <c r="CCO35" s="9"/>
      <c r="CCP35" s="9"/>
      <c r="CCQ35" s="9"/>
      <c r="CCR35" s="9"/>
      <c r="CCS35" s="9"/>
      <c r="CCT35" s="9"/>
      <c r="CCU35" s="9"/>
      <c r="CCV35" s="9"/>
      <c r="CCW35" s="9"/>
      <c r="CCX35" s="9"/>
      <c r="CCY35" s="9"/>
      <c r="CCZ35" s="9"/>
      <c r="CDA35" s="9"/>
      <c r="CDB35" s="9"/>
      <c r="CDC35" s="9"/>
      <c r="CDD35" s="9"/>
      <c r="CDE35" s="9"/>
      <c r="CDF35" s="9"/>
      <c r="CDG35" s="9"/>
      <c r="CDH35" s="9"/>
      <c r="CDI35" s="9"/>
      <c r="CDJ35" s="9"/>
      <c r="CDK35" s="9"/>
      <c r="CDL35" s="9"/>
      <c r="CDM35" s="9"/>
      <c r="CDN35" s="9"/>
      <c r="CDO35" s="9"/>
      <c r="CDP35" s="9"/>
      <c r="CDQ35" s="9"/>
      <c r="CDR35" s="9"/>
      <c r="CDS35" s="9"/>
      <c r="CDT35" s="9"/>
      <c r="CDU35" s="9"/>
      <c r="CDV35" s="9"/>
      <c r="CDW35" s="9"/>
      <c r="CDX35" s="9"/>
      <c r="CDY35" s="9"/>
      <c r="CDZ35" s="9"/>
      <c r="CEA35" s="9"/>
      <c r="CEB35" s="9"/>
      <c r="CEC35" s="9"/>
      <c r="CED35" s="9"/>
      <c r="CEE35" s="9"/>
      <c r="CEF35" s="9"/>
      <c r="CEG35" s="9"/>
      <c r="CEH35" s="9"/>
      <c r="CEI35" s="9"/>
      <c r="CEJ35" s="9"/>
      <c r="CEK35" s="9"/>
      <c r="CEL35" s="9"/>
      <c r="CEM35" s="9"/>
      <c r="CEN35" s="9"/>
      <c r="CEO35" s="9"/>
      <c r="CEP35" s="9"/>
      <c r="CEQ35" s="9"/>
      <c r="CER35" s="9"/>
      <c r="CES35" s="9"/>
      <c r="CET35" s="9"/>
      <c r="CEU35" s="9"/>
      <c r="CEV35" s="9"/>
      <c r="CEW35" s="9"/>
      <c r="CEX35" s="9"/>
      <c r="CEY35" s="9"/>
      <c r="CEZ35" s="9"/>
      <c r="CFA35" s="9"/>
      <c r="CFB35" s="9"/>
      <c r="CFC35" s="9"/>
      <c r="CFD35" s="9"/>
      <c r="CFE35" s="9"/>
      <c r="CFF35" s="9"/>
      <c r="CFG35" s="9"/>
      <c r="CFH35" s="9"/>
      <c r="CFI35" s="9"/>
      <c r="CFJ35" s="9"/>
      <c r="CFK35" s="9"/>
      <c r="CFL35" s="9"/>
      <c r="CFM35" s="9"/>
      <c r="CFN35" s="9"/>
      <c r="CFO35" s="9"/>
      <c r="CFP35" s="9"/>
      <c r="CFQ35" s="9"/>
      <c r="CFR35" s="9"/>
      <c r="CFS35" s="9"/>
      <c r="CFT35" s="9"/>
      <c r="CFU35" s="9"/>
      <c r="CFV35" s="9"/>
      <c r="CFW35" s="9"/>
      <c r="CFX35" s="9"/>
      <c r="CFY35" s="9"/>
      <c r="CFZ35" s="9"/>
      <c r="CGA35" s="9"/>
      <c r="CGB35" s="9"/>
      <c r="CGC35" s="9"/>
      <c r="CGD35" s="9"/>
      <c r="CGE35" s="9"/>
      <c r="CGF35" s="9"/>
      <c r="CGG35" s="9"/>
      <c r="CGH35" s="9"/>
      <c r="CGI35" s="9"/>
      <c r="CGJ35" s="9"/>
      <c r="CGK35" s="9"/>
      <c r="CGL35" s="9"/>
      <c r="CGM35" s="9"/>
      <c r="CGN35" s="9"/>
      <c r="CGO35" s="9"/>
      <c r="CGP35" s="9"/>
      <c r="CGQ35" s="9"/>
      <c r="CGR35" s="9"/>
      <c r="CGS35" s="9"/>
      <c r="CGT35" s="9"/>
      <c r="CGU35" s="9"/>
      <c r="CGV35" s="9"/>
      <c r="CGW35" s="9"/>
      <c r="CGX35" s="9"/>
      <c r="CGY35" s="9"/>
      <c r="CGZ35" s="9"/>
      <c r="CHA35" s="9"/>
      <c r="CHB35" s="9"/>
      <c r="CHC35" s="9"/>
      <c r="CHD35" s="9"/>
      <c r="CHE35" s="9"/>
      <c r="CHF35" s="9"/>
      <c r="CHG35" s="9"/>
      <c r="CHH35" s="9"/>
      <c r="CHI35" s="9"/>
      <c r="CHJ35" s="9"/>
      <c r="CHK35" s="9"/>
      <c r="CHL35" s="9"/>
      <c r="CHM35" s="9"/>
      <c r="CHN35" s="9"/>
      <c r="CHO35" s="9"/>
      <c r="CHP35" s="9"/>
      <c r="CHQ35" s="9"/>
      <c r="CHR35" s="9"/>
      <c r="CHS35" s="9"/>
      <c r="CHT35" s="9"/>
      <c r="CHU35" s="9"/>
      <c r="CHV35" s="9"/>
      <c r="CHW35" s="9"/>
      <c r="CHX35" s="9"/>
      <c r="CHY35" s="9"/>
      <c r="CHZ35" s="9"/>
      <c r="CIA35" s="9"/>
      <c r="CIB35" s="9"/>
      <c r="CIC35" s="9"/>
      <c r="CID35" s="9"/>
      <c r="CIE35" s="9"/>
      <c r="CIF35" s="9"/>
      <c r="CIG35" s="9"/>
      <c r="CIH35" s="9"/>
      <c r="CII35" s="9"/>
      <c r="CIJ35" s="9"/>
      <c r="CIK35" s="9"/>
      <c r="CIL35" s="9"/>
      <c r="CIM35" s="9"/>
      <c r="CIN35" s="9"/>
      <c r="CIO35" s="9"/>
      <c r="CIP35" s="9"/>
      <c r="CIQ35" s="9"/>
      <c r="CIR35" s="9"/>
      <c r="CIS35" s="9"/>
      <c r="CIT35" s="9"/>
      <c r="CIU35" s="9"/>
      <c r="CIV35" s="9"/>
      <c r="CIW35" s="9"/>
      <c r="CIX35" s="9"/>
      <c r="CIY35" s="9"/>
      <c r="CIZ35" s="9"/>
      <c r="CJA35" s="9"/>
      <c r="CJB35" s="9"/>
      <c r="CJC35" s="9"/>
      <c r="CJD35" s="9"/>
      <c r="CJE35" s="9"/>
      <c r="CJF35" s="9"/>
      <c r="CJG35" s="9"/>
      <c r="CJH35" s="9"/>
      <c r="CJI35" s="9"/>
      <c r="CJJ35" s="9"/>
      <c r="CJK35" s="9"/>
      <c r="CJL35" s="9"/>
      <c r="CJM35" s="9"/>
      <c r="CJN35" s="9"/>
      <c r="CJO35" s="9"/>
      <c r="CJP35" s="9"/>
      <c r="CJQ35" s="9"/>
      <c r="CJR35" s="9"/>
      <c r="CJS35" s="9"/>
      <c r="CJT35" s="9"/>
      <c r="CJU35" s="9"/>
      <c r="CJV35" s="9"/>
      <c r="CJW35" s="9"/>
      <c r="CJX35" s="9"/>
      <c r="CJY35" s="9"/>
      <c r="CJZ35" s="9"/>
      <c r="CKA35" s="9"/>
      <c r="CKB35" s="9"/>
      <c r="CKC35" s="9"/>
      <c r="CKD35" s="9"/>
      <c r="CKE35" s="9"/>
      <c r="CKF35" s="9"/>
      <c r="CKG35" s="9"/>
      <c r="CKH35" s="9"/>
      <c r="CKI35" s="9"/>
      <c r="CKJ35" s="9"/>
      <c r="CKK35" s="9"/>
      <c r="CKL35" s="9"/>
      <c r="CKM35" s="9"/>
      <c r="CKN35" s="9"/>
      <c r="CKO35" s="9"/>
      <c r="CKP35" s="9"/>
      <c r="CKQ35" s="9"/>
      <c r="CKR35" s="9"/>
      <c r="CKS35" s="9"/>
      <c r="CKT35" s="9"/>
      <c r="CKU35" s="9"/>
      <c r="CKV35" s="9"/>
      <c r="CKW35" s="9"/>
      <c r="CKX35" s="9"/>
      <c r="CKY35" s="9"/>
      <c r="CKZ35" s="9"/>
      <c r="CLA35" s="9"/>
      <c r="CLB35" s="9"/>
      <c r="CLC35" s="9"/>
      <c r="CLD35" s="9"/>
      <c r="CLE35" s="9"/>
      <c r="CLF35" s="9"/>
      <c r="CLG35" s="9"/>
      <c r="CLH35" s="9"/>
      <c r="CLI35" s="9"/>
      <c r="CLJ35" s="9"/>
      <c r="CLK35" s="9"/>
      <c r="CLL35" s="9"/>
      <c r="CLM35" s="9"/>
      <c r="CLN35" s="9"/>
      <c r="CLO35" s="9"/>
      <c r="CLP35" s="9"/>
      <c r="CLQ35" s="9"/>
      <c r="CLR35" s="9"/>
      <c r="CLS35" s="9"/>
      <c r="CLT35" s="9"/>
      <c r="CLU35" s="9"/>
      <c r="CLV35" s="9"/>
      <c r="CLW35" s="9"/>
      <c r="CLX35" s="9"/>
      <c r="CLY35" s="9"/>
      <c r="CLZ35" s="9"/>
      <c r="CMA35" s="9"/>
      <c r="CMB35" s="9"/>
      <c r="CMC35" s="9"/>
      <c r="CMD35" s="9"/>
      <c r="CME35" s="9"/>
      <c r="CMF35" s="9"/>
      <c r="CMG35" s="9"/>
      <c r="CMH35" s="9"/>
      <c r="CMI35" s="9"/>
      <c r="CMJ35" s="9"/>
      <c r="CMK35" s="9"/>
      <c r="CML35" s="9"/>
      <c r="CMM35" s="9"/>
      <c r="CMN35" s="9"/>
      <c r="CMO35" s="9"/>
      <c r="CMP35" s="9"/>
      <c r="CMQ35" s="9"/>
      <c r="CMR35" s="9"/>
      <c r="CMS35" s="9"/>
      <c r="CMT35" s="9"/>
      <c r="CMU35" s="9"/>
      <c r="CMV35" s="9"/>
      <c r="CMW35" s="9"/>
      <c r="CMX35" s="9"/>
      <c r="CMY35" s="9"/>
      <c r="CMZ35" s="9"/>
      <c r="CNA35" s="9"/>
      <c r="CNB35" s="9"/>
      <c r="CNC35" s="9"/>
      <c r="CND35" s="9"/>
      <c r="CNE35" s="9"/>
      <c r="CNF35" s="9"/>
      <c r="CNG35" s="9"/>
      <c r="CNH35" s="9"/>
      <c r="CNI35" s="9"/>
      <c r="CNJ35" s="9"/>
      <c r="CNK35" s="9"/>
      <c r="CNL35" s="9"/>
      <c r="CNM35" s="9"/>
      <c r="CNN35" s="9"/>
      <c r="CNO35" s="9"/>
      <c r="CNP35" s="9"/>
      <c r="CNQ35" s="9"/>
      <c r="CNR35" s="9"/>
      <c r="CNS35" s="9"/>
      <c r="CNT35" s="9"/>
      <c r="CNU35" s="9"/>
    </row>
    <row r="36" spans="1:2413" ht="15" customHeight="1" x14ac:dyDescent="0.2">
      <c r="A36" s="99">
        <v>20</v>
      </c>
      <c r="B36" s="100" t="s">
        <v>793</v>
      </c>
      <c r="C36" s="101">
        <v>2</v>
      </c>
      <c r="D36" s="101">
        <v>2</v>
      </c>
      <c r="E36" s="101">
        <v>2</v>
      </c>
      <c r="F36" s="101">
        <v>2</v>
      </c>
      <c r="G36" s="102">
        <f t="shared" si="0"/>
        <v>2</v>
      </c>
      <c r="H36" s="103">
        <f>IF(G42=0,0,G36/G$42)</f>
        <v>4.1666666666666664E-2</v>
      </c>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c r="OF36" s="9"/>
      <c r="OG36" s="9"/>
      <c r="OH36" s="9"/>
      <c r="OI36" s="9"/>
      <c r="OJ36" s="9"/>
      <c r="OK36" s="9"/>
      <c r="OL36" s="9"/>
      <c r="OM36" s="9"/>
      <c r="ON36" s="9"/>
      <c r="OO36" s="9"/>
      <c r="OP36" s="9"/>
      <c r="OQ36" s="9"/>
      <c r="OR36" s="9"/>
      <c r="OS36" s="9"/>
      <c r="OT36" s="9"/>
      <c r="OU36" s="9"/>
      <c r="OV36" s="9"/>
      <c r="OW36" s="9"/>
      <c r="OX36" s="9"/>
      <c r="OY36" s="9"/>
      <c r="OZ36" s="9"/>
      <c r="PA36" s="9"/>
      <c r="PB36" s="9"/>
      <c r="PC36" s="9"/>
      <c r="PD36" s="9"/>
      <c r="PE36" s="9"/>
      <c r="PF36" s="9"/>
      <c r="PG36" s="9"/>
      <c r="PH36" s="9"/>
      <c r="PI36" s="9"/>
      <c r="PJ36" s="9"/>
      <c r="PK36" s="9"/>
      <c r="PL36" s="9"/>
      <c r="PM36" s="9"/>
      <c r="PN36" s="9"/>
      <c r="PO36" s="9"/>
      <c r="PP36" s="9"/>
      <c r="PQ36" s="9"/>
      <c r="PR36" s="9"/>
      <c r="PS36" s="9"/>
      <c r="PT36" s="9"/>
      <c r="PU36" s="9"/>
      <c r="PV36" s="9"/>
      <c r="PW36" s="9"/>
      <c r="PX36" s="9"/>
      <c r="PY36" s="9"/>
      <c r="PZ36" s="9"/>
      <c r="QA36" s="9"/>
      <c r="QB36" s="9"/>
      <c r="QC36" s="9"/>
      <c r="QD36" s="9"/>
      <c r="QE36" s="9"/>
      <c r="QF36" s="9"/>
      <c r="QG36" s="9"/>
      <c r="QH36" s="9"/>
      <c r="QI36" s="9"/>
      <c r="QJ36" s="9"/>
      <c r="QK36" s="9"/>
      <c r="QL36" s="9"/>
      <c r="QM36" s="9"/>
      <c r="QN36" s="9"/>
      <c r="QO36" s="9"/>
      <c r="QP36" s="9"/>
      <c r="QQ36" s="9"/>
      <c r="QR36" s="9"/>
      <c r="QS36" s="9"/>
      <c r="QT36" s="9"/>
      <c r="QU36" s="9"/>
      <c r="QV36" s="9"/>
      <c r="QW36" s="9"/>
      <c r="QX36" s="9"/>
      <c r="QY36" s="9"/>
      <c r="QZ36" s="9"/>
      <c r="RA36" s="9"/>
      <c r="RB36" s="9"/>
      <c r="RC36" s="9"/>
      <c r="RD36" s="9"/>
      <c r="RE36" s="9"/>
      <c r="RF36" s="9"/>
      <c r="RG36" s="9"/>
      <c r="RH36" s="9"/>
      <c r="RI36" s="9"/>
      <c r="RJ36" s="9"/>
      <c r="RK36" s="9"/>
      <c r="RL36" s="9"/>
      <c r="RM36" s="9"/>
      <c r="RN36" s="9"/>
      <c r="RO36" s="9"/>
      <c r="RP36" s="9"/>
      <c r="RQ36" s="9"/>
      <c r="RR36" s="9"/>
      <c r="RS36" s="9"/>
      <c r="RT36" s="9"/>
      <c r="RU36" s="9"/>
      <c r="RV36" s="9"/>
      <c r="RW36" s="9"/>
      <c r="RX36" s="9"/>
      <c r="RY36" s="9"/>
      <c r="RZ36" s="9"/>
      <c r="SA36" s="9"/>
      <c r="SB36" s="9"/>
      <c r="SC36" s="9"/>
      <c r="SD36" s="9"/>
      <c r="SE36" s="9"/>
      <c r="SF36" s="9"/>
      <c r="SG36" s="9"/>
      <c r="SH36" s="9"/>
      <c r="SI36" s="9"/>
      <c r="SJ36" s="9"/>
      <c r="SK36" s="9"/>
      <c r="SL36" s="9"/>
      <c r="SM36" s="9"/>
      <c r="SN36" s="9"/>
      <c r="SO36" s="9"/>
      <c r="SP36" s="9"/>
      <c r="SQ36" s="9"/>
      <c r="SR36" s="9"/>
      <c r="SS36" s="9"/>
      <c r="ST36" s="9"/>
      <c r="SU36" s="9"/>
      <c r="SV36" s="9"/>
      <c r="SW36" s="9"/>
      <c r="SX36" s="9"/>
      <c r="SY36" s="9"/>
      <c r="SZ36" s="9"/>
      <c r="TA36" s="9"/>
      <c r="TB36" s="9"/>
      <c r="TC36" s="9"/>
      <c r="TD36" s="9"/>
      <c r="TE36" s="9"/>
      <c r="TF36" s="9"/>
      <c r="TG36" s="9"/>
      <c r="TH36" s="9"/>
      <c r="TI36" s="9"/>
      <c r="TJ36" s="9"/>
      <c r="TK36" s="9"/>
      <c r="TL36" s="9"/>
      <c r="TM36" s="9"/>
      <c r="TN36" s="9"/>
      <c r="TO36" s="9"/>
      <c r="TP36" s="9"/>
      <c r="TQ36" s="9"/>
      <c r="TR36" s="9"/>
      <c r="TS36" s="9"/>
      <c r="TT36" s="9"/>
      <c r="TU36" s="9"/>
      <c r="TV36" s="9"/>
      <c r="TW36" s="9"/>
      <c r="TX36" s="9"/>
      <c r="TY36" s="9"/>
      <c r="TZ36" s="9"/>
      <c r="UA36" s="9"/>
      <c r="UB36" s="9"/>
      <c r="UC36" s="9"/>
      <c r="UD36" s="9"/>
      <c r="UE36" s="9"/>
      <c r="UF36" s="9"/>
      <c r="UG36" s="9"/>
      <c r="UH36" s="9"/>
      <c r="UI36" s="9"/>
      <c r="UJ36" s="9"/>
      <c r="UK36" s="9"/>
      <c r="UL36" s="9"/>
      <c r="UM36" s="9"/>
      <c r="UN36" s="9"/>
      <c r="UO36" s="9"/>
      <c r="UP36" s="9"/>
      <c r="UQ36" s="9"/>
      <c r="UR36" s="9"/>
      <c r="US36" s="9"/>
      <c r="UT36" s="9"/>
      <c r="UU36" s="9"/>
      <c r="UV36" s="9"/>
      <c r="UW36" s="9"/>
      <c r="UX36" s="9"/>
      <c r="UY36" s="9"/>
      <c r="UZ36" s="9"/>
      <c r="VA36" s="9"/>
      <c r="VB36" s="9"/>
      <c r="VC36" s="9"/>
      <c r="VD36" s="9"/>
      <c r="VE36" s="9"/>
      <c r="VF36" s="9"/>
      <c r="VG36" s="9"/>
      <c r="VH36" s="9"/>
      <c r="VI36" s="9"/>
      <c r="VJ36" s="9"/>
      <c r="VK36" s="9"/>
      <c r="VL36" s="9"/>
      <c r="VM36" s="9"/>
      <c r="VN36" s="9"/>
      <c r="VO36" s="9"/>
      <c r="VP36" s="9"/>
      <c r="VQ36" s="9"/>
      <c r="VR36" s="9"/>
      <c r="VS36" s="9"/>
      <c r="VT36" s="9"/>
      <c r="VU36" s="9"/>
      <c r="VV36" s="9"/>
      <c r="VW36" s="9"/>
      <c r="VX36" s="9"/>
      <c r="VY36" s="9"/>
      <c r="VZ36" s="9"/>
      <c r="WA36" s="9"/>
      <c r="WB36" s="9"/>
      <c r="WC36" s="9"/>
      <c r="WD36" s="9"/>
      <c r="WE36" s="9"/>
      <c r="WF36" s="9"/>
      <c r="WG36" s="9"/>
      <c r="WH36" s="9"/>
      <c r="WI36" s="9"/>
      <c r="WJ36" s="9"/>
      <c r="WK36" s="9"/>
      <c r="WL36" s="9"/>
      <c r="WM36" s="9"/>
      <c r="WN36" s="9"/>
      <c r="WO36" s="9"/>
      <c r="WP36" s="9"/>
      <c r="WQ36" s="9"/>
      <c r="WR36" s="9"/>
      <c r="WS36" s="9"/>
      <c r="WT36" s="9"/>
      <c r="WU36" s="9"/>
      <c r="WV36" s="9"/>
      <c r="WW36" s="9"/>
      <c r="WX36" s="9"/>
      <c r="WY36" s="9"/>
      <c r="WZ36" s="9"/>
      <c r="XA36" s="9"/>
      <c r="XB36" s="9"/>
      <c r="XC36" s="9"/>
      <c r="XD36" s="9"/>
      <c r="XE36" s="9"/>
      <c r="XF36" s="9"/>
      <c r="XG36" s="9"/>
      <c r="XH36" s="9"/>
      <c r="XI36" s="9"/>
      <c r="XJ36" s="9"/>
      <c r="XK36" s="9"/>
      <c r="XL36" s="9"/>
      <c r="XM36" s="9"/>
      <c r="XN36" s="9"/>
      <c r="XO36" s="9"/>
      <c r="XP36" s="9"/>
      <c r="XQ36" s="9"/>
      <c r="XR36" s="9"/>
      <c r="XS36" s="9"/>
      <c r="XT36" s="9"/>
      <c r="XU36" s="9"/>
      <c r="XV36" s="9"/>
      <c r="XW36" s="9"/>
      <c r="XX36" s="9"/>
      <c r="XY36" s="9"/>
      <c r="XZ36" s="9"/>
      <c r="YA36" s="9"/>
      <c r="YB36" s="9"/>
      <c r="YC36" s="9"/>
      <c r="YD36" s="9"/>
      <c r="YE36" s="9"/>
      <c r="YF36" s="9"/>
      <c r="YG36" s="9"/>
      <c r="YH36" s="9"/>
      <c r="YI36" s="9"/>
      <c r="YJ36" s="9"/>
      <c r="YK36" s="9"/>
      <c r="YL36" s="9"/>
      <c r="YM36" s="9"/>
      <c r="YN36" s="9"/>
      <c r="YO36" s="9"/>
      <c r="YP36" s="9"/>
      <c r="YQ36" s="9"/>
      <c r="YR36" s="9"/>
      <c r="YS36" s="9"/>
      <c r="YT36" s="9"/>
      <c r="YU36" s="9"/>
      <c r="YV36" s="9"/>
      <c r="YW36" s="9"/>
      <c r="YX36" s="9"/>
      <c r="YY36" s="9"/>
      <c r="YZ36" s="9"/>
      <c r="ZA36" s="9"/>
      <c r="ZB36" s="9"/>
      <c r="ZC36" s="9"/>
      <c r="ZD36" s="9"/>
      <c r="ZE36" s="9"/>
      <c r="ZF36" s="9"/>
      <c r="ZG36" s="9"/>
      <c r="ZH36" s="9"/>
      <c r="ZI36" s="9"/>
      <c r="ZJ36" s="9"/>
      <c r="ZK36" s="9"/>
      <c r="ZL36" s="9"/>
      <c r="ZM36" s="9"/>
      <c r="ZN36" s="9"/>
      <c r="ZO36" s="9"/>
      <c r="ZP36" s="9"/>
      <c r="ZQ36" s="9"/>
      <c r="ZR36" s="9"/>
      <c r="ZS36" s="9"/>
      <c r="ZT36" s="9"/>
      <c r="ZU36" s="9"/>
      <c r="ZV36" s="9"/>
      <c r="ZW36" s="9"/>
      <c r="ZX36" s="9"/>
      <c r="ZY36" s="9"/>
      <c r="ZZ36" s="9"/>
      <c r="AAA36" s="9"/>
      <c r="AAB36" s="9"/>
      <c r="AAC36" s="9"/>
      <c r="AAD36" s="9"/>
      <c r="AAE36" s="9"/>
      <c r="AAF36" s="9"/>
      <c r="AAG36" s="9"/>
      <c r="AAH36" s="9"/>
      <c r="AAI36" s="9"/>
      <c r="AAJ36" s="9"/>
      <c r="AAK36" s="9"/>
      <c r="AAL36" s="9"/>
      <c r="AAM36" s="9"/>
      <c r="AAN36" s="9"/>
      <c r="AAO36" s="9"/>
      <c r="AAP36" s="9"/>
      <c r="AAQ36" s="9"/>
      <c r="AAR36" s="9"/>
      <c r="AAS36" s="9"/>
      <c r="AAT36" s="9"/>
      <c r="AAU36" s="9"/>
      <c r="AAV36" s="9"/>
      <c r="AAW36" s="9"/>
      <c r="AAX36" s="9"/>
      <c r="AAY36" s="9"/>
      <c r="AAZ36" s="9"/>
      <c r="ABA36" s="9"/>
      <c r="ABB36" s="9"/>
      <c r="ABC36" s="9"/>
      <c r="ABD36" s="9"/>
      <c r="ABE36" s="9"/>
      <c r="ABF36" s="9"/>
      <c r="ABG36" s="9"/>
      <c r="ABH36" s="9"/>
      <c r="ABI36" s="9"/>
      <c r="ABJ36" s="9"/>
      <c r="ABK36" s="9"/>
      <c r="ABL36" s="9"/>
      <c r="ABM36" s="9"/>
      <c r="ABN36" s="9"/>
      <c r="ABO36" s="9"/>
      <c r="ABP36" s="9"/>
      <c r="ABQ36" s="9"/>
      <c r="ABR36" s="9"/>
      <c r="ABS36" s="9"/>
      <c r="ABT36" s="9"/>
      <c r="ABU36" s="9"/>
      <c r="ABV36" s="9"/>
      <c r="ABW36" s="9"/>
      <c r="ABX36" s="9"/>
      <c r="ABY36" s="9"/>
      <c r="ABZ36" s="9"/>
      <c r="ACA36" s="9"/>
      <c r="ACB36" s="9"/>
      <c r="ACC36" s="9"/>
      <c r="ACD36" s="9"/>
      <c r="ACE36" s="9"/>
      <c r="ACF36" s="9"/>
      <c r="ACG36" s="9"/>
      <c r="ACH36" s="9"/>
      <c r="ACI36" s="9"/>
      <c r="ACJ36" s="9"/>
      <c r="ACK36" s="9"/>
      <c r="ACL36" s="9"/>
      <c r="ACM36" s="9"/>
      <c r="ACN36" s="9"/>
      <c r="ACO36" s="9"/>
      <c r="ACP36" s="9"/>
      <c r="ACQ36" s="9"/>
      <c r="ACR36" s="9"/>
      <c r="ACS36" s="9"/>
      <c r="ACT36" s="9"/>
      <c r="ACU36" s="9"/>
      <c r="ACV36" s="9"/>
      <c r="ACW36" s="9"/>
      <c r="ACX36" s="9"/>
      <c r="ACY36" s="9"/>
      <c r="ACZ36" s="9"/>
      <c r="ADA36" s="9"/>
      <c r="ADB36" s="9"/>
      <c r="ADC36" s="9"/>
      <c r="ADD36" s="9"/>
      <c r="ADE36" s="9"/>
      <c r="ADF36" s="9"/>
      <c r="ADG36" s="9"/>
      <c r="ADH36" s="9"/>
      <c r="ADI36" s="9"/>
      <c r="ADJ36" s="9"/>
      <c r="ADK36" s="9"/>
      <c r="ADL36" s="9"/>
      <c r="ADM36" s="9"/>
      <c r="ADN36" s="9"/>
      <c r="ADO36" s="9"/>
      <c r="ADP36" s="9"/>
      <c r="ADQ36" s="9"/>
      <c r="ADR36" s="9"/>
      <c r="ADS36" s="9"/>
      <c r="ADT36" s="9"/>
      <c r="ADU36" s="9"/>
      <c r="ADV36" s="9"/>
      <c r="ADW36" s="9"/>
      <c r="ADX36" s="9"/>
      <c r="ADY36" s="9"/>
      <c r="ADZ36" s="9"/>
      <c r="AEA36" s="9"/>
      <c r="AEB36" s="9"/>
      <c r="AEC36" s="9"/>
      <c r="AED36" s="9"/>
      <c r="AEE36" s="9"/>
      <c r="AEF36" s="9"/>
      <c r="AEG36" s="9"/>
      <c r="AEH36" s="9"/>
      <c r="AEI36" s="9"/>
      <c r="AEJ36" s="9"/>
      <c r="AEK36" s="9"/>
      <c r="AEL36" s="9"/>
      <c r="AEM36" s="9"/>
      <c r="AEN36" s="9"/>
      <c r="AEO36" s="9"/>
      <c r="AEP36" s="9"/>
      <c r="AEQ36" s="9"/>
      <c r="AER36" s="9"/>
      <c r="AES36" s="9"/>
      <c r="AET36" s="9"/>
      <c r="AEU36" s="9"/>
      <c r="AEV36" s="9"/>
      <c r="AEW36" s="9"/>
      <c r="AEX36" s="9"/>
      <c r="AEY36" s="9"/>
      <c r="AEZ36" s="9"/>
      <c r="AFA36" s="9"/>
      <c r="AFB36" s="9"/>
      <c r="AFC36" s="9"/>
      <c r="AFD36" s="9"/>
      <c r="AFE36" s="9"/>
      <c r="AFF36" s="9"/>
      <c r="AFG36" s="9"/>
      <c r="AFH36" s="9"/>
      <c r="AFI36" s="9"/>
      <c r="AFJ36" s="9"/>
      <c r="AFK36" s="9"/>
      <c r="AFL36" s="9"/>
      <c r="AFM36" s="9"/>
      <c r="AFN36" s="9"/>
      <c r="AFO36" s="9"/>
      <c r="AFP36" s="9"/>
      <c r="AFQ36" s="9"/>
      <c r="AFR36" s="9"/>
      <c r="AFS36" s="9"/>
      <c r="AFT36" s="9"/>
      <c r="AFU36" s="9"/>
      <c r="AFV36" s="9"/>
      <c r="AFW36" s="9"/>
      <c r="AFX36" s="9"/>
      <c r="AFY36" s="9"/>
      <c r="AFZ36" s="9"/>
      <c r="AGA36" s="9"/>
      <c r="AGB36" s="9"/>
      <c r="AGC36" s="9"/>
      <c r="AGD36" s="9"/>
      <c r="AGE36" s="9"/>
      <c r="AGF36" s="9"/>
      <c r="AGG36" s="9"/>
      <c r="AGH36" s="9"/>
      <c r="AGI36" s="9"/>
      <c r="AGJ36" s="9"/>
      <c r="AGK36" s="9"/>
      <c r="AGL36" s="9"/>
      <c r="AGM36" s="9"/>
      <c r="AGN36" s="9"/>
      <c r="AGO36" s="9"/>
      <c r="AGP36" s="9"/>
      <c r="AGQ36" s="9"/>
      <c r="AGR36" s="9"/>
      <c r="AGS36" s="9"/>
      <c r="AGT36" s="9"/>
      <c r="AGU36" s="9"/>
      <c r="AGV36" s="9"/>
      <c r="AGW36" s="9"/>
      <c r="AGX36" s="9"/>
      <c r="AGY36" s="9"/>
      <c r="AGZ36" s="9"/>
      <c r="AHA36" s="9"/>
      <c r="AHB36" s="9"/>
      <c r="AHC36" s="9"/>
      <c r="AHD36" s="9"/>
      <c r="AHE36" s="9"/>
      <c r="AHF36" s="9"/>
      <c r="AHG36" s="9"/>
      <c r="AHH36" s="9"/>
      <c r="AHI36" s="9"/>
      <c r="AHJ36" s="9"/>
      <c r="AHK36" s="9"/>
      <c r="AHL36" s="9"/>
      <c r="AHM36" s="9"/>
      <c r="AHN36" s="9"/>
      <c r="AHO36" s="9"/>
      <c r="AHP36" s="9"/>
      <c r="AHQ36" s="9"/>
      <c r="AHR36" s="9"/>
      <c r="AHS36" s="9"/>
      <c r="AHT36" s="9"/>
      <c r="AHU36" s="9"/>
      <c r="AHV36" s="9"/>
      <c r="AHW36" s="9"/>
      <c r="AHX36" s="9"/>
      <c r="AHY36" s="9"/>
      <c r="AHZ36" s="9"/>
      <c r="AIA36" s="9"/>
      <c r="AIB36" s="9"/>
      <c r="AIC36" s="9"/>
      <c r="AID36" s="9"/>
      <c r="AIE36" s="9"/>
      <c r="AIF36" s="9"/>
      <c r="AIG36" s="9"/>
      <c r="AIH36" s="9"/>
      <c r="AII36" s="9"/>
      <c r="AIJ36" s="9"/>
      <c r="AIK36" s="9"/>
      <c r="AIL36" s="9"/>
      <c r="AIM36" s="9"/>
      <c r="AIN36" s="9"/>
      <c r="AIO36" s="9"/>
      <c r="AIP36" s="9"/>
      <c r="AIQ36" s="9"/>
      <c r="AIR36" s="9"/>
      <c r="AIS36" s="9"/>
      <c r="AIT36" s="9"/>
      <c r="AIU36" s="9"/>
      <c r="AIV36" s="9"/>
      <c r="AIW36" s="9"/>
      <c r="AIX36" s="9"/>
      <c r="AIY36" s="9"/>
      <c r="AIZ36" s="9"/>
      <c r="AJA36" s="9"/>
      <c r="AJB36" s="9"/>
      <c r="AJC36" s="9"/>
      <c r="AJD36" s="9"/>
      <c r="AJE36" s="9"/>
      <c r="AJF36" s="9"/>
      <c r="AJG36" s="9"/>
      <c r="AJH36" s="9"/>
      <c r="AJI36" s="9"/>
      <c r="AJJ36" s="9"/>
      <c r="AJK36" s="9"/>
      <c r="AJL36" s="9"/>
      <c r="AJM36" s="9"/>
      <c r="AJN36" s="9"/>
      <c r="AJO36" s="9"/>
      <c r="AJP36" s="9"/>
      <c r="AJQ36" s="9"/>
      <c r="AJR36" s="9"/>
      <c r="AJS36" s="9"/>
      <c r="AJT36" s="9"/>
      <c r="AJU36" s="9"/>
      <c r="AJV36" s="9"/>
      <c r="AJW36" s="9"/>
      <c r="AJX36" s="9"/>
      <c r="AJY36" s="9"/>
      <c r="AJZ36" s="9"/>
      <c r="AKA36" s="9"/>
      <c r="AKB36" s="9"/>
      <c r="AKC36" s="9"/>
      <c r="AKD36" s="9"/>
      <c r="AKE36" s="9"/>
      <c r="AKF36" s="9"/>
      <c r="AKG36" s="9"/>
      <c r="AKH36" s="9"/>
      <c r="AKI36" s="9"/>
      <c r="AKJ36" s="9"/>
      <c r="AKK36" s="9"/>
      <c r="AKL36" s="9"/>
      <c r="AKM36" s="9"/>
      <c r="AKN36" s="9"/>
      <c r="AKO36" s="9"/>
      <c r="AKP36" s="9"/>
      <c r="AKQ36" s="9"/>
      <c r="AKR36" s="9"/>
      <c r="AKS36" s="9"/>
      <c r="AKT36" s="9"/>
      <c r="AKU36" s="9"/>
      <c r="AKV36" s="9"/>
      <c r="AKW36" s="9"/>
      <c r="AKX36" s="9"/>
      <c r="AKY36" s="9"/>
      <c r="AKZ36" s="9"/>
      <c r="ALA36" s="9"/>
      <c r="ALB36" s="9"/>
      <c r="ALC36" s="9"/>
      <c r="ALD36" s="9"/>
      <c r="ALE36" s="9"/>
      <c r="ALF36" s="9"/>
      <c r="ALG36" s="9"/>
      <c r="ALH36" s="9"/>
      <c r="ALI36" s="9"/>
      <c r="ALJ36" s="9"/>
      <c r="ALK36" s="9"/>
      <c r="ALL36" s="9"/>
      <c r="ALM36" s="9"/>
      <c r="ALN36" s="9"/>
      <c r="ALO36" s="9"/>
      <c r="ALP36" s="9"/>
      <c r="ALQ36" s="9"/>
      <c r="ALR36" s="9"/>
      <c r="ALS36" s="9"/>
      <c r="ALT36" s="9"/>
      <c r="ALU36" s="9"/>
      <c r="ALV36" s="9"/>
      <c r="ALW36" s="9"/>
      <c r="ALX36" s="9"/>
      <c r="ALY36" s="9"/>
      <c r="ALZ36" s="9"/>
      <c r="AMA36" s="9"/>
      <c r="AMB36" s="9"/>
      <c r="AMC36" s="9"/>
      <c r="AMD36" s="9"/>
      <c r="AME36" s="9"/>
      <c r="AMF36" s="9"/>
      <c r="AMG36" s="9"/>
      <c r="AMH36" s="9"/>
      <c r="AMI36" s="9"/>
      <c r="AMJ36" s="9"/>
      <c r="AMK36" s="9"/>
      <c r="AML36" s="9"/>
      <c r="AMM36" s="9"/>
      <c r="AMN36" s="9"/>
      <c r="AMO36" s="9"/>
      <c r="AMP36" s="9"/>
      <c r="AMQ36" s="9"/>
      <c r="AMR36" s="9"/>
      <c r="AMS36" s="9"/>
      <c r="AMT36" s="9"/>
      <c r="AMU36" s="9"/>
      <c r="AMV36" s="9"/>
      <c r="AMW36" s="9"/>
      <c r="AMX36" s="9"/>
      <c r="AMY36" s="9"/>
      <c r="AMZ36" s="9"/>
      <c r="ANA36" s="9"/>
      <c r="ANB36" s="9"/>
      <c r="ANC36" s="9"/>
      <c r="AND36" s="9"/>
      <c r="ANE36" s="9"/>
      <c r="ANF36" s="9"/>
      <c r="ANG36" s="9"/>
      <c r="ANH36" s="9"/>
      <c r="ANI36" s="9"/>
      <c r="ANJ36" s="9"/>
      <c r="ANK36" s="9"/>
      <c r="ANL36" s="9"/>
      <c r="ANM36" s="9"/>
      <c r="ANN36" s="9"/>
      <c r="ANO36" s="9"/>
      <c r="ANP36" s="9"/>
      <c r="ANQ36" s="9"/>
      <c r="ANR36" s="9"/>
      <c r="ANS36" s="9"/>
      <c r="ANT36" s="9"/>
      <c r="ANU36" s="9"/>
      <c r="ANV36" s="9"/>
      <c r="ANW36" s="9"/>
      <c r="ANX36" s="9"/>
      <c r="ANY36" s="9"/>
      <c r="ANZ36" s="9"/>
      <c r="AOA36" s="9"/>
      <c r="AOB36" s="9"/>
      <c r="AOC36" s="9"/>
      <c r="AOD36" s="9"/>
      <c r="AOE36" s="9"/>
      <c r="AOF36" s="9"/>
      <c r="AOG36" s="9"/>
      <c r="AOH36" s="9"/>
      <c r="AOI36" s="9"/>
      <c r="AOJ36" s="9"/>
      <c r="AOK36" s="9"/>
      <c r="AOL36" s="9"/>
      <c r="AOM36" s="9"/>
      <c r="AON36" s="9"/>
      <c r="AOO36" s="9"/>
      <c r="AOP36" s="9"/>
      <c r="AOQ36" s="9"/>
      <c r="AOR36" s="9"/>
      <c r="AOS36" s="9"/>
      <c r="AOT36" s="9"/>
      <c r="AOU36" s="9"/>
      <c r="AOV36" s="9"/>
      <c r="AOW36" s="9"/>
      <c r="AOX36" s="9"/>
      <c r="AOY36" s="9"/>
      <c r="AOZ36" s="9"/>
      <c r="APA36" s="9"/>
      <c r="APB36" s="9"/>
      <c r="APC36" s="9"/>
      <c r="APD36" s="9"/>
      <c r="APE36" s="9"/>
      <c r="APF36" s="9"/>
      <c r="APG36" s="9"/>
      <c r="APH36" s="9"/>
      <c r="API36" s="9"/>
      <c r="APJ36" s="9"/>
      <c r="APK36" s="9"/>
      <c r="APL36" s="9"/>
      <c r="APM36" s="9"/>
      <c r="APN36" s="9"/>
      <c r="APO36" s="9"/>
      <c r="APP36" s="9"/>
      <c r="APQ36" s="9"/>
      <c r="APR36" s="9"/>
      <c r="APS36" s="9"/>
      <c r="APT36" s="9"/>
      <c r="APU36" s="9"/>
      <c r="APV36" s="9"/>
      <c r="APW36" s="9"/>
      <c r="APX36" s="9"/>
      <c r="APY36" s="9"/>
      <c r="APZ36" s="9"/>
      <c r="AQA36" s="9"/>
      <c r="AQB36" s="9"/>
      <c r="AQC36" s="9"/>
      <c r="AQD36" s="9"/>
      <c r="AQE36" s="9"/>
      <c r="AQF36" s="9"/>
      <c r="AQG36" s="9"/>
      <c r="AQH36" s="9"/>
      <c r="AQI36" s="9"/>
      <c r="AQJ36" s="9"/>
      <c r="AQK36" s="9"/>
      <c r="AQL36" s="9"/>
      <c r="AQM36" s="9"/>
      <c r="AQN36" s="9"/>
      <c r="AQO36" s="9"/>
      <c r="AQP36" s="9"/>
      <c r="AQQ36" s="9"/>
      <c r="AQR36" s="9"/>
      <c r="AQS36" s="9"/>
      <c r="AQT36" s="9"/>
      <c r="AQU36" s="9"/>
      <c r="AQV36" s="9"/>
      <c r="AQW36" s="9"/>
      <c r="AQX36" s="9"/>
      <c r="AQY36" s="9"/>
      <c r="AQZ36" s="9"/>
      <c r="ARA36" s="9"/>
      <c r="ARB36" s="9"/>
      <c r="ARC36" s="9"/>
      <c r="ARD36" s="9"/>
      <c r="ARE36" s="9"/>
      <c r="ARF36" s="9"/>
      <c r="ARG36" s="9"/>
      <c r="ARH36" s="9"/>
      <c r="ARI36" s="9"/>
      <c r="ARJ36" s="9"/>
      <c r="ARK36" s="9"/>
      <c r="ARL36" s="9"/>
      <c r="ARM36" s="9"/>
      <c r="ARN36" s="9"/>
      <c r="ARO36" s="9"/>
      <c r="ARP36" s="9"/>
      <c r="ARQ36" s="9"/>
      <c r="ARR36" s="9"/>
      <c r="ARS36" s="9"/>
      <c r="ART36" s="9"/>
      <c r="ARU36" s="9"/>
      <c r="ARV36" s="9"/>
      <c r="ARW36" s="9"/>
      <c r="ARX36" s="9"/>
      <c r="ARY36" s="9"/>
      <c r="ARZ36" s="9"/>
      <c r="ASA36" s="9"/>
      <c r="ASB36" s="9"/>
      <c r="ASC36" s="9"/>
      <c r="ASD36" s="9"/>
      <c r="ASE36" s="9"/>
      <c r="ASF36" s="9"/>
      <c r="ASG36" s="9"/>
      <c r="ASH36" s="9"/>
      <c r="ASI36" s="9"/>
      <c r="ASJ36" s="9"/>
      <c r="ASK36" s="9"/>
      <c r="ASL36" s="9"/>
      <c r="ASM36" s="9"/>
      <c r="ASN36" s="9"/>
      <c r="ASO36" s="9"/>
      <c r="ASP36" s="9"/>
      <c r="ASQ36" s="9"/>
      <c r="ASR36" s="9"/>
      <c r="ASS36" s="9"/>
      <c r="AST36" s="9"/>
      <c r="ASU36" s="9"/>
      <c r="ASV36" s="9"/>
      <c r="ASW36" s="9"/>
      <c r="ASX36" s="9"/>
      <c r="ASY36" s="9"/>
      <c r="ASZ36" s="9"/>
      <c r="ATA36" s="9"/>
      <c r="ATB36" s="9"/>
      <c r="ATC36" s="9"/>
      <c r="ATD36" s="9"/>
      <c r="ATE36" s="9"/>
      <c r="ATF36" s="9"/>
      <c r="ATG36" s="9"/>
      <c r="ATH36" s="9"/>
      <c r="ATI36" s="9"/>
      <c r="ATJ36" s="9"/>
      <c r="ATK36" s="9"/>
      <c r="ATL36" s="9"/>
      <c r="ATM36" s="9"/>
      <c r="ATN36" s="9"/>
      <c r="ATO36" s="9"/>
      <c r="ATP36" s="9"/>
      <c r="ATQ36" s="9"/>
      <c r="ATR36" s="9"/>
      <c r="ATS36" s="9"/>
      <c r="ATT36" s="9"/>
      <c r="ATU36" s="9"/>
      <c r="ATV36" s="9"/>
      <c r="ATW36" s="9"/>
      <c r="ATX36" s="9"/>
      <c r="ATY36" s="9"/>
      <c r="ATZ36" s="9"/>
      <c r="AUA36" s="9"/>
      <c r="AUB36" s="9"/>
      <c r="AUC36" s="9"/>
      <c r="AUD36" s="9"/>
      <c r="AUE36" s="9"/>
      <c r="AUF36" s="9"/>
      <c r="AUG36" s="9"/>
      <c r="AUH36" s="9"/>
      <c r="AUI36" s="9"/>
      <c r="AUJ36" s="9"/>
      <c r="AUK36" s="9"/>
      <c r="AUL36" s="9"/>
      <c r="AUM36" s="9"/>
      <c r="AUN36" s="9"/>
      <c r="AUO36" s="9"/>
      <c r="AUP36" s="9"/>
      <c r="AUQ36" s="9"/>
      <c r="AUR36" s="9"/>
      <c r="AUS36" s="9"/>
      <c r="AUT36" s="9"/>
      <c r="AUU36" s="9"/>
      <c r="AUV36" s="9"/>
      <c r="AUW36" s="9"/>
      <c r="AUX36" s="9"/>
      <c r="AUY36" s="9"/>
      <c r="AUZ36" s="9"/>
      <c r="AVA36" s="9"/>
      <c r="AVB36" s="9"/>
      <c r="AVC36" s="9"/>
      <c r="AVD36" s="9"/>
      <c r="AVE36" s="9"/>
      <c r="AVF36" s="9"/>
      <c r="AVG36" s="9"/>
      <c r="AVH36" s="9"/>
      <c r="AVI36" s="9"/>
      <c r="AVJ36" s="9"/>
      <c r="AVK36" s="9"/>
      <c r="AVL36" s="9"/>
      <c r="AVM36" s="9"/>
      <c r="AVN36" s="9"/>
      <c r="AVO36" s="9"/>
      <c r="AVP36" s="9"/>
      <c r="AVQ36" s="9"/>
      <c r="AVR36" s="9"/>
      <c r="AVS36" s="9"/>
      <c r="AVT36" s="9"/>
      <c r="AVU36" s="9"/>
      <c r="AVV36" s="9"/>
      <c r="AVW36" s="9"/>
      <c r="AVX36" s="9"/>
      <c r="AVY36" s="9"/>
      <c r="AVZ36" s="9"/>
      <c r="AWA36" s="9"/>
      <c r="AWB36" s="9"/>
      <c r="AWC36" s="9"/>
      <c r="AWD36" s="9"/>
      <c r="AWE36" s="9"/>
      <c r="AWF36" s="9"/>
      <c r="AWG36" s="9"/>
      <c r="AWH36" s="9"/>
      <c r="AWI36" s="9"/>
      <c r="AWJ36" s="9"/>
      <c r="AWK36" s="9"/>
      <c r="AWL36" s="9"/>
      <c r="AWM36" s="9"/>
      <c r="AWN36" s="9"/>
      <c r="AWO36" s="9"/>
      <c r="AWP36" s="9"/>
      <c r="AWQ36" s="9"/>
      <c r="AWR36" s="9"/>
      <c r="AWS36" s="9"/>
      <c r="AWT36" s="9"/>
      <c r="AWU36" s="9"/>
      <c r="AWV36" s="9"/>
      <c r="AWW36" s="9"/>
      <c r="AWX36" s="9"/>
      <c r="AWY36" s="9"/>
      <c r="AWZ36" s="9"/>
      <c r="AXA36" s="9"/>
      <c r="AXB36" s="9"/>
      <c r="AXC36" s="9"/>
      <c r="AXD36" s="9"/>
      <c r="AXE36" s="9"/>
      <c r="AXF36" s="9"/>
      <c r="AXG36" s="9"/>
      <c r="AXH36" s="9"/>
      <c r="AXI36" s="9"/>
      <c r="AXJ36" s="9"/>
      <c r="AXK36" s="9"/>
      <c r="AXL36" s="9"/>
      <c r="AXM36" s="9"/>
      <c r="AXN36" s="9"/>
      <c r="AXO36" s="9"/>
      <c r="AXP36" s="9"/>
      <c r="AXQ36" s="9"/>
      <c r="AXR36" s="9"/>
      <c r="AXS36" s="9"/>
      <c r="AXT36" s="9"/>
      <c r="AXU36" s="9"/>
      <c r="AXV36" s="9"/>
      <c r="AXW36" s="9"/>
      <c r="AXX36" s="9"/>
      <c r="AXY36" s="9"/>
      <c r="AXZ36" s="9"/>
      <c r="AYA36" s="9"/>
      <c r="AYB36" s="9"/>
      <c r="AYC36" s="9"/>
      <c r="AYD36" s="9"/>
      <c r="AYE36" s="9"/>
      <c r="AYF36" s="9"/>
      <c r="AYG36" s="9"/>
      <c r="AYH36" s="9"/>
      <c r="AYI36" s="9"/>
      <c r="AYJ36" s="9"/>
      <c r="AYK36" s="9"/>
      <c r="AYL36" s="9"/>
      <c r="AYM36" s="9"/>
      <c r="AYN36" s="9"/>
      <c r="AYO36" s="9"/>
      <c r="AYP36" s="9"/>
      <c r="AYQ36" s="9"/>
      <c r="AYR36" s="9"/>
      <c r="AYS36" s="9"/>
      <c r="AYT36" s="9"/>
      <c r="AYU36" s="9"/>
      <c r="AYV36" s="9"/>
      <c r="AYW36" s="9"/>
      <c r="AYX36" s="9"/>
      <c r="AYY36" s="9"/>
      <c r="AYZ36" s="9"/>
      <c r="AZA36" s="9"/>
      <c r="AZB36" s="9"/>
      <c r="AZC36" s="9"/>
      <c r="AZD36" s="9"/>
      <c r="AZE36" s="9"/>
      <c r="AZF36" s="9"/>
      <c r="AZG36" s="9"/>
      <c r="AZH36" s="9"/>
      <c r="AZI36" s="9"/>
      <c r="AZJ36" s="9"/>
      <c r="AZK36" s="9"/>
      <c r="AZL36" s="9"/>
      <c r="AZM36" s="9"/>
      <c r="AZN36" s="9"/>
      <c r="AZO36" s="9"/>
      <c r="AZP36" s="9"/>
      <c r="AZQ36" s="9"/>
      <c r="AZR36" s="9"/>
      <c r="AZS36" s="9"/>
      <c r="AZT36" s="9"/>
      <c r="AZU36" s="9"/>
      <c r="AZV36" s="9"/>
      <c r="AZW36" s="9"/>
      <c r="AZX36" s="9"/>
      <c r="AZY36" s="9"/>
      <c r="AZZ36" s="9"/>
      <c r="BAA36" s="9"/>
      <c r="BAB36" s="9"/>
      <c r="BAC36" s="9"/>
      <c r="BAD36" s="9"/>
      <c r="BAE36" s="9"/>
      <c r="BAF36" s="9"/>
      <c r="BAG36" s="9"/>
      <c r="BAH36" s="9"/>
      <c r="BAI36" s="9"/>
      <c r="BAJ36" s="9"/>
      <c r="BAK36" s="9"/>
      <c r="BAL36" s="9"/>
      <c r="BAM36" s="9"/>
      <c r="BAN36" s="9"/>
      <c r="BAO36" s="9"/>
      <c r="BAP36" s="9"/>
      <c r="BAQ36" s="9"/>
      <c r="BAR36" s="9"/>
      <c r="BAS36" s="9"/>
      <c r="BAT36" s="9"/>
      <c r="BAU36" s="9"/>
      <c r="BAV36" s="9"/>
      <c r="BAW36" s="9"/>
      <c r="BAX36" s="9"/>
      <c r="BAY36" s="9"/>
      <c r="BAZ36" s="9"/>
      <c r="BBA36" s="9"/>
      <c r="BBB36" s="9"/>
      <c r="BBC36" s="9"/>
      <c r="BBD36" s="9"/>
      <c r="BBE36" s="9"/>
      <c r="BBF36" s="9"/>
      <c r="BBG36" s="9"/>
      <c r="BBH36" s="9"/>
      <c r="BBI36" s="9"/>
      <c r="BBJ36" s="9"/>
      <c r="BBK36" s="9"/>
      <c r="BBL36" s="9"/>
      <c r="BBM36" s="9"/>
      <c r="BBN36" s="9"/>
      <c r="BBO36" s="9"/>
      <c r="BBP36" s="9"/>
      <c r="BBQ36" s="9"/>
      <c r="BBR36" s="9"/>
      <c r="BBS36" s="9"/>
      <c r="BBT36" s="9"/>
      <c r="BBU36" s="9"/>
      <c r="BBV36" s="9"/>
      <c r="BBW36" s="9"/>
      <c r="BBX36" s="9"/>
      <c r="BBY36" s="9"/>
      <c r="BBZ36" s="9"/>
      <c r="BCA36" s="9"/>
      <c r="BCB36" s="9"/>
      <c r="BCC36" s="9"/>
      <c r="BCD36" s="9"/>
      <c r="BCE36" s="9"/>
      <c r="BCF36" s="9"/>
      <c r="BCG36" s="9"/>
      <c r="BCH36" s="9"/>
      <c r="BCI36" s="9"/>
      <c r="BCJ36" s="9"/>
      <c r="BCK36" s="9"/>
      <c r="BCL36" s="9"/>
      <c r="BCM36" s="9"/>
      <c r="BCN36" s="9"/>
      <c r="BCO36" s="9"/>
      <c r="BCP36" s="9"/>
      <c r="BCQ36" s="9"/>
      <c r="BCR36" s="9"/>
      <c r="BCS36" s="9"/>
      <c r="BCT36" s="9"/>
      <c r="BCU36" s="9"/>
      <c r="BCV36" s="9"/>
      <c r="BCW36" s="9"/>
      <c r="BCX36" s="9"/>
      <c r="BCY36" s="9"/>
      <c r="BCZ36" s="9"/>
      <c r="BDA36" s="9"/>
      <c r="BDB36" s="9"/>
      <c r="BDC36" s="9"/>
      <c r="BDD36" s="9"/>
      <c r="BDE36" s="9"/>
      <c r="BDF36" s="9"/>
      <c r="BDG36" s="9"/>
      <c r="BDH36" s="9"/>
      <c r="BDI36" s="9"/>
      <c r="BDJ36" s="9"/>
      <c r="BDK36" s="9"/>
      <c r="BDL36" s="9"/>
      <c r="BDM36" s="9"/>
      <c r="BDN36" s="9"/>
      <c r="BDO36" s="9"/>
      <c r="BDP36" s="9"/>
      <c r="BDQ36" s="9"/>
      <c r="BDR36" s="9"/>
      <c r="BDS36" s="9"/>
      <c r="BDT36" s="9"/>
      <c r="BDU36" s="9"/>
      <c r="BDV36" s="9"/>
      <c r="BDW36" s="9"/>
      <c r="BDX36" s="9"/>
      <c r="BDY36" s="9"/>
      <c r="BDZ36" s="9"/>
      <c r="BEA36" s="9"/>
      <c r="BEB36" s="9"/>
      <c r="BEC36" s="9"/>
      <c r="BED36" s="9"/>
      <c r="BEE36" s="9"/>
      <c r="BEF36" s="9"/>
      <c r="BEG36" s="9"/>
      <c r="BEH36" s="9"/>
      <c r="BEI36" s="9"/>
      <c r="BEJ36" s="9"/>
      <c r="BEK36" s="9"/>
      <c r="BEL36" s="9"/>
      <c r="BEM36" s="9"/>
      <c r="BEN36" s="9"/>
      <c r="BEO36" s="9"/>
      <c r="BEP36" s="9"/>
      <c r="BEQ36" s="9"/>
      <c r="BER36" s="9"/>
      <c r="BES36" s="9"/>
      <c r="BET36" s="9"/>
      <c r="BEU36" s="9"/>
      <c r="BEV36" s="9"/>
      <c r="BEW36" s="9"/>
      <c r="BEX36" s="9"/>
      <c r="BEY36" s="9"/>
      <c r="BEZ36" s="9"/>
      <c r="BFA36" s="9"/>
      <c r="BFB36" s="9"/>
      <c r="BFC36" s="9"/>
      <c r="BFD36" s="9"/>
      <c r="BFE36" s="9"/>
      <c r="BFF36" s="9"/>
      <c r="BFG36" s="9"/>
      <c r="BFH36" s="9"/>
      <c r="BFI36" s="9"/>
      <c r="BFJ36" s="9"/>
      <c r="BFK36" s="9"/>
      <c r="BFL36" s="9"/>
      <c r="BFM36" s="9"/>
      <c r="BFN36" s="9"/>
      <c r="BFO36" s="9"/>
      <c r="BFP36" s="9"/>
      <c r="BFQ36" s="9"/>
      <c r="BFR36" s="9"/>
      <c r="BFS36" s="9"/>
      <c r="BFT36" s="9"/>
      <c r="BFU36" s="9"/>
      <c r="BFV36" s="9"/>
      <c r="BFW36" s="9"/>
      <c r="BFX36" s="9"/>
      <c r="BFY36" s="9"/>
      <c r="BFZ36" s="9"/>
      <c r="BGA36" s="9"/>
      <c r="BGB36" s="9"/>
      <c r="BGC36" s="9"/>
      <c r="BGD36" s="9"/>
      <c r="BGE36" s="9"/>
      <c r="BGF36" s="9"/>
      <c r="BGG36" s="9"/>
      <c r="BGH36" s="9"/>
      <c r="BGI36" s="9"/>
      <c r="BGJ36" s="9"/>
      <c r="BGK36" s="9"/>
      <c r="BGL36" s="9"/>
      <c r="BGM36" s="9"/>
      <c r="BGN36" s="9"/>
      <c r="BGO36" s="9"/>
      <c r="BGP36" s="9"/>
      <c r="BGQ36" s="9"/>
      <c r="BGR36" s="9"/>
      <c r="BGS36" s="9"/>
      <c r="BGT36" s="9"/>
      <c r="BGU36" s="9"/>
      <c r="BGV36" s="9"/>
      <c r="BGW36" s="9"/>
      <c r="BGX36" s="9"/>
      <c r="BGY36" s="9"/>
      <c r="BGZ36" s="9"/>
      <c r="BHA36" s="9"/>
      <c r="BHB36" s="9"/>
      <c r="BHC36" s="9"/>
      <c r="BHD36" s="9"/>
      <c r="BHE36" s="9"/>
      <c r="BHF36" s="9"/>
      <c r="BHG36" s="9"/>
      <c r="BHH36" s="9"/>
      <c r="BHI36" s="9"/>
      <c r="BHJ36" s="9"/>
      <c r="BHK36" s="9"/>
      <c r="BHL36" s="9"/>
      <c r="BHM36" s="9"/>
      <c r="BHN36" s="9"/>
      <c r="BHO36" s="9"/>
      <c r="BHP36" s="9"/>
      <c r="BHQ36" s="9"/>
      <c r="BHR36" s="9"/>
      <c r="BHS36" s="9"/>
      <c r="BHT36" s="9"/>
      <c r="BHU36" s="9"/>
      <c r="BHV36" s="9"/>
      <c r="BHW36" s="9"/>
      <c r="BHX36" s="9"/>
      <c r="BHY36" s="9"/>
      <c r="BHZ36" s="9"/>
      <c r="BIA36" s="9"/>
      <c r="BIB36" s="9"/>
      <c r="BIC36" s="9"/>
      <c r="BID36" s="9"/>
      <c r="BIE36" s="9"/>
      <c r="BIF36" s="9"/>
      <c r="BIG36" s="9"/>
      <c r="BIH36" s="9"/>
      <c r="BII36" s="9"/>
      <c r="BIJ36" s="9"/>
      <c r="BIK36" s="9"/>
      <c r="BIL36" s="9"/>
      <c r="BIM36" s="9"/>
      <c r="BIN36" s="9"/>
      <c r="BIO36" s="9"/>
      <c r="BIP36" s="9"/>
      <c r="BIQ36" s="9"/>
      <c r="BIR36" s="9"/>
      <c r="BIS36" s="9"/>
      <c r="BIT36" s="9"/>
      <c r="BIU36" s="9"/>
      <c r="BIV36" s="9"/>
      <c r="BIW36" s="9"/>
      <c r="BIX36" s="9"/>
      <c r="BIY36" s="9"/>
      <c r="BIZ36" s="9"/>
      <c r="BJA36" s="9"/>
      <c r="BJB36" s="9"/>
      <c r="BJC36" s="9"/>
      <c r="BJD36" s="9"/>
      <c r="BJE36" s="9"/>
      <c r="BJF36" s="9"/>
      <c r="BJG36" s="9"/>
      <c r="BJH36" s="9"/>
      <c r="BJI36" s="9"/>
      <c r="BJJ36" s="9"/>
      <c r="BJK36" s="9"/>
      <c r="BJL36" s="9"/>
      <c r="BJM36" s="9"/>
      <c r="BJN36" s="9"/>
      <c r="BJO36" s="9"/>
      <c r="BJP36" s="9"/>
      <c r="BJQ36" s="9"/>
      <c r="BJR36" s="9"/>
      <c r="BJS36" s="9"/>
      <c r="BJT36" s="9"/>
      <c r="BJU36" s="9"/>
      <c r="BJV36" s="9"/>
      <c r="BJW36" s="9"/>
      <c r="BJX36" s="9"/>
      <c r="BJY36" s="9"/>
      <c r="BJZ36" s="9"/>
      <c r="BKA36" s="9"/>
      <c r="BKB36" s="9"/>
      <c r="BKC36" s="9"/>
      <c r="BKD36" s="9"/>
      <c r="BKE36" s="9"/>
      <c r="BKF36" s="9"/>
      <c r="BKG36" s="9"/>
      <c r="BKH36" s="9"/>
      <c r="BKI36" s="9"/>
      <c r="BKJ36" s="9"/>
      <c r="BKK36" s="9"/>
      <c r="BKL36" s="9"/>
      <c r="BKM36" s="9"/>
      <c r="BKN36" s="9"/>
      <c r="BKO36" s="9"/>
      <c r="BKP36" s="9"/>
      <c r="BKQ36" s="9"/>
      <c r="BKR36" s="9"/>
      <c r="BKS36" s="9"/>
      <c r="BKT36" s="9"/>
      <c r="BKU36" s="9"/>
      <c r="BKV36" s="9"/>
      <c r="BKW36" s="9"/>
      <c r="BKX36" s="9"/>
      <c r="BKY36" s="9"/>
      <c r="BKZ36" s="9"/>
      <c r="BLA36" s="9"/>
      <c r="BLB36" s="9"/>
      <c r="BLC36" s="9"/>
      <c r="BLD36" s="9"/>
      <c r="BLE36" s="9"/>
      <c r="BLF36" s="9"/>
      <c r="BLG36" s="9"/>
      <c r="BLH36" s="9"/>
      <c r="BLI36" s="9"/>
      <c r="BLJ36" s="9"/>
      <c r="BLK36" s="9"/>
      <c r="BLL36" s="9"/>
      <c r="BLM36" s="9"/>
      <c r="BLN36" s="9"/>
      <c r="BLO36" s="9"/>
      <c r="BLP36" s="9"/>
      <c r="BLQ36" s="9"/>
      <c r="BLR36" s="9"/>
      <c r="BLS36" s="9"/>
      <c r="BLT36" s="9"/>
      <c r="BLU36" s="9"/>
      <c r="BLV36" s="9"/>
      <c r="BLW36" s="9"/>
      <c r="BLX36" s="9"/>
      <c r="BLY36" s="9"/>
      <c r="BLZ36" s="9"/>
      <c r="BMA36" s="9"/>
      <c r="BMB36" s="9"/>
      <c r="BMC36" s="9"/>
      <c r="BMD36" s="9"/>
      <c r="BME36" s="9"/>
      <c r="BMF36" s="9"/>
      <c r="BMG36" s="9"/>
      <c r="BMH36" s="9"/>
      <c r="BMI36" s="9"/>
      <c r="BMJ36" s="9"/>
      <c r="BMK36" s="9"/>
      <c r="BML36" s="9"/>
      <c r="BMM36" s="9"/>
      <c r="BMN36" s="9"/>
      <c r="BMO36" s="9"/>
      <c r="BMP36" s="9"/>
      <c r="BMQ36" s="9"/>
      <c r="BMR36" s="9"/>
      <c r="BMS36" s="9"/>
      <c r="BMT36" s="9"/>
      <c r="BMU36" s="9"/>
      <c r="BMV36" s="9"/>
      <c r="BMW36" s="9"/>
      <c r="BMX36" s="9"/>
      <c r="BMY36" s="9"/>
      <c r="BMZ36" s="9"/>
      <c r="BNA36" s="9"/>
      <c r="BNB36" s="9"/>
      <c r="BNC36" s="9"/>
      <c r="BND36" s="9"/>
      <c r="BNE36" s="9"/>
      <c r="BNF36" s="9"/>
      <c r="BNG36" s="9"/>
      <c r="BNH36" s="9"/>
      <c r="BNI36" s="9"/>
      <c r="BNJ36" s="9"/>
      <c r="BNK36" s="9"/>
      <c r="BNL36" s="9"/>
      <c r="BNM36" s="9"/>
      <c r="BNN36" s="9"/>
      <c r="BNO36" s="9"/>
      <c r="BNP36" s="9"/>
      <c r="BNQ36" s="9"/>
      <c r="BNR36" s="9"/>
      <c r="BNS36" s="9"/>
      <c r="BNT36" s="9"/>
      <c r="BNU36" s="9"/>
      <c r="BNV36" s="9"/>
      <c r="BNW36" s="9"/>
      <c r="BNX36" s="9"/>
      <c r="BNY36" s="9"/>
      <c r="BNZ36" s="9"/>
      <c r="BOA36" s="9"/>
      <c r="BOB36" s="9"/>
      <c r="BOC36" s="9"/>
      <c r="BOD36" s="9"/>
      <c r="BOE36" s="9"/>
      <c r="BOF36" s="9"/>
      <c r="BOG36" s="9"/>
      <c r="BOH36" s="9"/>
      <c r="BOI36" s="9"/>
      <c r="BOJ36" s="9"/>
      <c r="BOK36" s="9"/>
      <c r="BOL36" s="9"/>
      <c r="BOM36" s="9"/>
      <c r="BON36" s="9"/>
      <c r="BOO36" s="9"/>
      <c r="BOP36" s="9"/>
      <c r="BOQ36" s="9"/>
      <c r="BOR36" s="9"/>
      <c r="BOS36" s="9"/>
      <c r="BOT36" s="9"/>
      <c r="BOU36" s="9"/>
      <c r="BOV36" s="9"/>
      <c r="BOW36" s="9"/>
      <c r="BOX36" s="9"/>
      <c r="BOY36" s="9"/>
      <c r="BOZ36" s="9"/>
      <c r="BPA36" s="9"/>
      <c r="BPB36" s="9"/>
      <c r="BPC36" s="9"/>
      <c r="BPD36" s="9"/>
      <c r="BPE36" s="9"/>
      <c r="BPF36" s="9"/>
      <c r="BPG36" s="9"/>
      <c r="BPH36" s="9"/>
      <c r="BPI36" s="9"/>
      <c r="BPJ36" s="9"/>
      <c r="BPK36" s="9"/>
      <c r="BPL36" s="9"/>
      <c r="BPM36" s="9"/>
      <c r="BPN36" s="9"/>
      <c r="BPO36" s="9"/>
      <c r="BPP36" s="9"/>
      <c r="BPQ36" s="9"/>
      <c r="BPR36" s="9"/>
      <c r="BPS36" s="9"/>
      <c r="BPT36" s="9"/>
      <c r="BPU36" s="9"/>
      <c r="BPV36" s="9"/>
      <c r="BPW36" s="9"/>
      <c r="BPX36" s="9"/>
      <c r="BPY36" s="9"/>
      <c r="BPZ36" s="9"/>
      <c r="BQA36" s="9"/>
      <c r="BQB36" s="9"/>
      <c r="BQC36" s="9"/>
      <c r="BQD36" s="9"/>
      <c r="BQE36" s="9"/>
      <c r="BQF36" s="9"/>
      <c r="BQG36" s="9"/>
      <c r="BQH36" s="9"/>
      <c r="BQI36" s="9"/>
      <c r="BQJ36" s="9"/>
      <c r="BQK36" s="9"/>
      <c r="BQL36" s="9"/>
      <c r="BQM36" s="9"/>
      <c r="BQN36" s="9"/>
      <c r="BQO36" s="9"/>
      <c r="BQP36" s="9"/>
      <c r="BQQ36" s="9"/>
      <c r="BQR36" s="9"/>
      <c r="BQS36" s="9"/>
      <c r="BQT36" s="9"/>
      <c r="BQU36" s="9"/>
      <c r="BQV36" s="9"/>
      <c r="BQW36" s="9"/>
      <c r="BQX36" s="9"/>
      <c r="BQY36" s="9"/>
      <c r="BQZ36" s="9"/>
      <c r="BRA36" s="9"/>
      <c r="BRB36" s="9"/>
      <c r="BRC36" s="9"/>
      <c r="BRD36" s="9"/>
      <c r="BRE36" s="9"/>
      <c r="BRF36" s="9"/>
      <c r="BRG36" s="9"/>
      <c r="BRH36" s="9"/>
      <c r="BRI36" s="9"/>
      <c r="BRJ36" s="9"/>
      <c r="BRK36" s="9"/>
      <c r="BRL36" s="9"/>
      <c r="BRM36" s="9"/>
      <c r="BRN36" s="9"/>
      <c r="BRO36" s="9"/>
      <c r="BRP36" s="9"/>
      <c r="BRQ36" s="9"/>
      <c r="BRR36" s="9"/>
      <c r="BRS36" s="9"/>
      <c r="BRT36" s="9"/>
      <c r="BRU36" s="9"/>
      <c r="BRV36" s="9"/>
      <c r="BRW36" s="9"/>
      <c r="BRX36" s="9"/>
      <c r="BRY36" s="9"/>
      <c r="BRZ36" s="9"/>
      <c r="BSA36" s="9"/>
      <c r="BSB36" s="9"/>
      <c r="BSC36" s="9"/>
      <c r="BSD36" s="9"/>
      <c r="BSE36" s="9"/>
      <c r="BSF36" s="9"/>
      <c r="BSG36" s="9"/>
      <c r="BSH36" s="9"/>
      <c r="BSI36" s="9"/>
      <c r="BSJ36" s="9"/>
      <c r="BSK36" s="9"/>
      <c r="BSL36" s="9"/>
      <c r="BSM36" s="9"/>
      <c r="BSN36" s="9"/>
      <c r="BSO36" s="9"/>
      <c r="BSP36" s="9"/>
      <c r="BSQ36" s="9"/>
      <c r="BSR36" s="9"/>
      <c r="BSS36" s="9"/>
      <c r="BST36" s="9"/>
      <c r="BSU36" s="9"/>
      <c r="BSV36" s="9"/>
      <c r="BSW36" s="9"/>
      <c r="BSX36" s="9"/>
      <c r="BSY36" s="9"/>
      <c r="BSZ36" s="9"/>
      <c r="BTA36" s="9"/>
      <c r="BTB36" s="9"/>
      <c r="BTC36" s="9"/>
      <c r="BTD36" s="9"/>
      <c r="BTE36" s="9"/>
      <c r="BTF36" s="9"/>
      <c r="BTG36" s="9"/>
      <c r="BTH36" s="9"/>
      <c r="BTI36" s="9"/>
      <c r="BTJ36" s="9"/>
      <c r="BTK36" s="9"/>
      <c r="BTL36" s="9"/>
      <c r="BTM36" s="9"/>
      <c r="BTN36" s="9"/>
      <c r="BTO36" s="9"/>
      <c r="BTP36" s="9"/>
      <c r="BTQ36" s="9"/>
      <c r="BTR36" s="9"/>
      <c r="BTS36" s="9"/>
      <c r="BTT36" s="9"/>
      <c r="BTU36" s="9"/>
      <c r="BTV36" s="9"/>
      <c r="BTW36" s="9"/>
      <c r="BTX36" s="9"/>
      <c r="BTY36" s="9"/>
      <c r="BTZ36" s="9"/>
      <c r="BUA36" s="9"/>
      <c r="BUB36" s="9"/>
      <c r="BUC36" s="9"/>
      <c r="BUD36" s="9"/>
      <c r="BUE36" s="9"/>
      <c r="BUF36" s="9"/>
      <c r="BUG36" s="9"/>
      <c r="BUH36" s="9"/>
      <c r="BUI36" s="9"/>
      <c r="BUJ36" s="9"/>
      <c r="BUK36" s="9"/>
      <c r="BUL36" s="9"/>
      <c r="BUM36" s="9"/>
      <c r="BUN36" s="9"/>
      <c r="BUO36" s="9"/>
      <c r="BUP36" s="9"/>
      <c r="BUQ36" s="9"/>
      <c r="BUR36" s="9"/>
      <c r="BUS36" s="9"/>
      <c r="BUT36" s="9"/>
      <c r="BUU36" s="9"/>
      <c r="BUV36" s="9"/>
      <c r="BUW36" s="9"/>
      <c r="BUX36" s="9"/>
      <c r="BUY36" s="9"/>
      <c r="BUZ36" s="9"/>
      <c r="BVA36" s="9"/>
      <c r="BVB36" s="9"/>
      <c r="BVC36" s="9"/>
      <c r="BVD36" s="9"/>
      <c r="BVE36" s="9"/>
      <c r="BVF36" s="9"/>
      <c r="BVG36" s="9"/>
      <c r="BVH36" s="9"/>
      <c r="BVI36" s="9"/>
      <c r="BVJ36" s="9"/>
      <c r="BVK36" s="9"/>
      <c r="BVL36" s="9"/>
      <c r="BVM36" s="9"/>
      <c r="BVN36" s="9"/>
      <c r="BVO36" s="9"/>
      <c r="BVP36" s="9"/>
      <c r="BVQ36" s="9"/>
      <c r="BVR36" s="9"/>
      <c r="BVS36" s="9"/>
      <c r="BVT36" s="9"/>
      <c r="BVU36" s="9"/>
      <c r="BVV36" s="9"/>
      <c r="BVW36" s="9"/>
      <c r="BVX36" s="9"/>
      <c r="BVY36" s="9"/>
      <c r="BVZ36" s="9"/>
      <c r="BWA36" s="9"/>
      <c r="BWB36" s="9"/>
      <c r="BWC36" s="9"/>
      <c r="BWD36" s="9"/>
      <c r="BWE36" s="9"/>
      <c r="BWF36" s="9"/>
      <c r="BWG36" s="9"/>
      <c r="BWH36" s="9"/>
      <c r="BWI36" s="9"/>
      <c r="BWJ36" s="9"/>
      <c r="BWK36" s="9"/>
      <c r="BWL36" s="9"/>
      <c r="BWM36" s="9"/>
      <c r="BWN36" s="9"/>
      <c r="BWO36" s="9"/>
      <c r="BWP36" s="9"/>
      <c r="BWQ36" s="9"/>
      <c r="BWR36" s="9"/>
      <c r="BWS36" s="9"/>
      <c r="BWT36" s="9"/>
      <c r="BWU36" s="9"/>
      <c r="BWV36" s="9"/>
      <c r="BWW36" s="9"/>
      <c r="BWX36" s="9"/>
      <c r="BWY36" s="9"/>
      <c r="BWZ36" s="9"/>
      <c r="BXA36" s="9"/>
      <c r="BXB36" s="9"/>
      <c r="BXC36" s="9"/>
      <c r="BXD36" s="9"/>
      <c r="BXE36" s="9"/>
      <c r="BXF36" s="9"/>
      <c r="BXG36" s="9"/>
      <c r="BXH36" s="9"/>
      <c r="BXI36" s="9"/>
      <c r="BXJ36" s="9"/>
      <c r="BXK36" s="9"/>
      <c r="BXL36" s="9"/>
      <c r="BXM36" s="9"/>
      <c r="BXN36" s="9"/>
      <c r="BXO36" s="9"/>
      <c r="BXP36" s="9"/>
      <c r="BXQ36" s="9"/>
      <c r="BXR36" s="9"/>
      <c r="BXS36" s="9"/>
      <c r="BXT36" s="9"/>
      <c r="BXU36" s="9"/>
      <c r="BXV36" s="9"/>
      <c r="BXW36" s="9"/>
      <c r="BXX36" s="9"/>
      <c r="BXY36" s="9"/>
      <c r="BXZ36" s="9"/>
      <c r="BYA36" s="9"/>
      <c r="BYB36" s="9"/>
      <c r="BYC36" s="9"/>
      <c r="BYD36" s="9"/>
      <c r="BYE36" s="9"/>
      <c r="BYF36" s="9"/>
      <c r="BYG36" s="9"/>
      <c r="BYH36" s="9"/>
      <c r="BYI36" s="9"/>
      <c r="BYJ36" s="9"/>
      <c r="BYK36" s="9"/>
      <c r="BYL36" s="9"/>
      <c r="BYM36" s="9"/>
      <c r="BYN36" s="9"/>
      <c r="BYO36" s="9"/>
      <c r="BYP36" s="9"/>
      <c r="BYQ36" s="9"/>
      <c r="BYR36" s="9"/>
      <c r="BYS36" s="9"/>
      <c r="BYT36" s="9"/>
      <c r="BYU36" s="9"/>
      <c r="BYV36" s="9"/>
      <c r="BYW36" s="9"/>
      <c r="BYX36" s="9"/>
      <c r="BYY36" s="9"/>
      <c r="BYZ36" s="9"/>
      <c r="BZA36" s="9"/>
      <c r="BZB36" s="9"/>
      <c r="BZC36" s="9"/>
      <c r="BZD36" s="9"/>
      <c r="BZE36" s="9"/>
      <c r="BZF36" s="9"/>
      <c r="BZG36" s="9"/>
      <c r="BZH36" s="9"/>
      <c r="BZI36" s="9"/>
      <c r="BZJ36" s="9"/>
      <c r="BZK36" s="9"/>
      <c r="BZL36" s="9"/>
      <c r="BZM36" s="9"/>
      <c r="BZN36" s="9"/>
      <c r="BZO36" s="9"/>
      <c r="BZP36" s="9"/>
      <c r="BZQ36" s="9"/>
      <c r="BZR36" s="9"/>
      <c r="BZS36" s="9"/>
      <c r="BZT36" s="9"/>
      <c r="BZU36" s="9"/>
      <c r="BZV36" s="9"/>
      <c r="BZW36" s="9"/>
      <c r="BZX36" s="9"/>
      <c r="BZY36" s="9"/>
      <c r="BZZ36" s="9"/>
      <c r="CAA36" s="9"/>
      <c r="CAB36" s="9"/>
      <c r="CAC36" s="9"/>
      <c r="CAD36" s="9"/>
      <c r="CAE36" s="9"/>
      <c r="CAF36" s="9"/>
      <c r="CAG36" s="9"/>
      <c r="CAH36" s="9"/>
      <c r="CAI36" s="9"/>
      <c r="CAJ36" s="9"/>
      <c r="CAK36" s="9"/>
      <c r="CAL36" s="9"/>
      <c r="CAM36" s="9"/>
      <c r="CAN36" s="9"/>
      <c r="CAO36" s="9"/>
      <c r="CAP36" s="9"/>
      <c r="CAQ36" s="9"/>
      <c r="CAR36" s="9"/>
      <c r="CAS36" s="9"/>
      <c r="CAT36" s="9"/>
      <c r="CAU36" s="9"/>
      <c r="CAV36" s="9"/>
      <c r="CAW36" s="9"/>
      <c r="CAX36" s="9"/>
      <c r="CAY36" s="9"/>
      <c r="CAZ36" s="9"/>
      <c r="CBA36" s="9"/>
      <c r="CBB36" s="9"/>
      <c r="CBC36" s="9"/>
      <c r="CBD36" s="9"/>
      <c r="CBE36" s="9"/>
      <c r="CBF36" s="9"/>
      <c r="CBG36" s="9"/>
      <c r="CBH36" s="9"/>
      <c r="CBI36" s="9"/>
      <c r="CBJ36" s="9"/>
      <c r="CBK36" s="9"/>
      <c r="CBL36" s="9"/>
      <c r="CBM36" s="9"/>
      <c r="CBN36" s="9"/>
      <c r="CBO36" s="9"/>
      <c r="CBP36" s="9"/>
      <c r="CBQ36" s="9"/>
      <c r="CBR36" s="9"/>
      <c r="CBS36" s="9"/>
      <c r="CBT36" s="9"/>
      <c r="CBU36" s="9"/>
      <c r="CBV36" s="9"/>
      <c r="CBW36" s="9"/>
      <c r="CBX36" s="9"/>
      <c r="CBY36" s="9"/>
      <c r="CBZ36" s="9"/>
      <c r="CCA36" s="9"/>
      <c r="CCB36" s="9"/>
      <c r="CCC36" s="9"/>
      <c r="CCD36" s="9"/>
      <c r="CCE36" s="9"/>
      <c r="CCF36" s="9"/>
      <c r="CCG36" s="9"/>
      <c r="CCH36" s="9"/>
      <c r="CCI36" s="9"/>
      <c r="CCJ36" s="9"/>
      <c r="CCK36" s="9"/>
      <c r="CCL36" s="9"/>
      <c r="CCM36" s="9"/>
      <c r="CCN36" s="9"/>
      <c r="CCO36" s="9"/>
      <c r="CCP36" s="9"/>
      <c r="CCQ36" s="9"/>
      <c r="CCR36" s="9"/>
      <c r="CCS36" s="9"/>
      <c r="CCT36" s="9"/>
      <c r="CCU36" s="9"/>
      <c r="CCV36" s="9"/>
      <c r="CCW36" s="9"/>
      <c r="CCX36" s="9"/>
      <c r="CCY36" s="9"/>
      <c r="CCZ36" s="9"/>
      <c r="CDA36" s="9"/>
      <c r="CDB36" s="9"/>
      <c r="CDC36" s="9"/>
      <c r="CDD36" s="9"/>
      <c r="CDE36" s="9"/>
      <c r="CDF36" s="9"/>
      <c r="CDG36" s="9"/>
      <c r="CDH36" s="9"/>
      <c r="CDI36" s="9"/>
      <c r="CDJ36" s="9"/>
      <c r="CDK36" s="9"/>
      <c r="CDL36" s="9"/>
      <c r="CDM36" s="9"/>
      <c r="CDN36" s="9"/>
      <c r="CDO36" s="9"/>
      <c r="CDP36" s="9"/>
      <c r="CDQ36" s="9"/>
      <c r="CDR36" s="9"/>
      <c r="CDS36" s="9"/>
      <c r="CDT36" s="9"/>
      <c r="CDU36" s="9"/>
      <c r="CDV36" s="9"/>
      <c r="CDW36" s="9"/>
      <c r="CDX36" s="9"/>
      <c r="CDY36" s="9"/>
      <c r="CDZ36" s="9"/>
      <c r="CEA36" s="9"/>
      <c r="CEB36" s="9"/>
      <c r="CEC36" s="9"/>
      <c r="CED36" s="9"/>
      <c r="CEE36" s="9"/>
      <c r="CEF36" s="9"/>
      <c r="CEG36" s="9"/>
      <c r="CEH36" s="9"/>
      <c r="CEI36" s="9"/>
      <c r="CEJ36" s="9"/>
      <c r="CEK36" s="9"/>
      <c r="CEL36" s="9"/>
      <c r="CEM36" s="9"/>
      <c r="CEN36" s="9"/>
      <c r="CEO36" s="9"/>
      <c r="CEP36" s="9"/>
      <c r="CEQ36" s="9"/>
      <c r="CER36" s="9"/>
      <c r="CES36" s="9"/>
      <c r="CET36" s="9"/>
      <c r="CEU36" s="9"/>
      <c r="CEV36" s="9"/>
      <c r="CEW36" s="9"/>
      <c r="CEX36" s="9"/>
      <c r="CEY36" s="9"/>
      <c r="CEZ36" s="9"/>
      <c r="CFA36" s="9"/>
      <c r="CFB36" s="9"/>
      <c r="CFC36" s="9"/>
      <c r="CFD36" s="9"/>
      <c r="CFE36" s="9"/>
      <c r="CFF36" s="9"/>
      <c r="CFG36" s="9"/>
      <c r="CFH36" s="9"/>
      <c r="CFI36" s="9"/>
      <c r="CFJ36" s="9"/>
      <c r="CFK36" s="9"/>
      <c r="CFL36" s="9"/>
      <c r="CFM36" s="9"/>
      <c r="CFN36" s="9"/>
      <c r="CFO36" s="9"/>
      <c r="CFP36" s="9"/>
      <c r="CFQ36" s="9"/>
      <c r="CFR36" s="9"/>
      <c r="CFS36" s="9"/>
      <c r="CFT36" s="9"/>
      <c r="CFU36" s="9"/>
      <c r="CFV36" s="9"/>
      <c r="CFW36" s="9"/>
      <c r="CFX36" s="9"/>
      <c r="CFY36" s="9"/>
      <c r="CFZ36" s="9"/>
      <c r="CGA36" s="9"/>
      <c r="CGB36" s="9"/>
      <c r="CGC36" s="9"/>
      <c r="CGD36" s="9"/>
      <c r="CGE36" s="9"/>
      <c r="CGF36" s="9"/>
      <c r="CGG36" s="9"/>
      <c r="CGH36" s="9"/>
      <c r="CGI36" s="9"/>
      <c r="CGJ36" s="9"/>
      <c r="CGK36" s="9"/>
      <c r="CGL36" s="9"/>
      <c r="CGM36" s="9"/>
      <c r="CGN36" s="9"/>
      <c r="CGO36" s="9"/>
      <c r="CGP36" s="9"/>
      <c r="CGQ36" s="9"/>
      <c r="CGR36" s="9"/>
      <c r="CGS36" s="9"/>
      <c r="CGT36" s="9"/>
      <c r="CGU36" s="9"/>
      <c r="CGV36" s="9"/>
      <c r="CGW36" s="9"/>
      <c r="CGX36" s="9"/>
      <c r="CGY36" s="9"/>
      <c r="CGZ36" s="9"/>
      <c r="CHA36" s="9"/>
      <c r="CHB36" s="9"/>
      <c r="CHC36" s="9"/>
      <c r="CHD36" s="9"/>
      <c r="CHE36" s="9"/>
      <c r="CHF36" s="9"/>
      <c r="CHG36" s="9"/>
      <c r="CHH36" s="9"/>
      <c r="CHI36" s="9"/>
      <c r="CHJ36" s="9"/>
      <c r="CHK36" s="9"/>
      <c r="CHL36" s="9"/>
      <c r="CHM36" s="9"/>
      <c r="CHN36" s="9"/>
      <c r="CHO36" s="9"/>
      <c r="CHP36" s="9"/>
      <c r="CHQ36" s="9"/>
      <c r="CHR36" s="9"/>
      <c r="CHS36" s="9"/>
      <c r="CHT36" s="9"/>
      <c r="CHU36" s="9"/>
      <c r="CHV36" s="9"/>
      <c r="CHW36" s="9"/>
      <c r="CHX36" s="9"/>
      <c r="CHY36" s="9"/>
      <c r="CHZ36" s="9"/>
      <c r="CIA36" s="9"/>
      <c r="CIB36" s="9"/>
      <c r="CIC36" s="9"/>
      <c r="CID36" s="9"/>
      <c r="CIE36" s="9"/>
      <c r="CIF36" s="9"/>
      <c r="CIG36" s="9"/>
      <c r="CIH36" s="9"/>
      <c r="CII36" s="9"/>
      <c r="CIJ36" s="9"/>
      <c r="CIK36" s="9"/>
      <c r="CIL36" s="9"/>
      <c r="CIM36" s="9"/>
      <c r="CIN36" s="9"/>
      <c r="CIO36" s="9"/>
      <c r="CIP36" s="9"/>
      <c r="CIQ36" s="9"/>
      <c r="CIR36" s="9"/>
      <c r="CIS36" s="9"/>
      <c r="CIT36" s="9"/>
      <c r="CIU36" s="9"/>
      <c r="CIV36" s="9"/>
      <c r="CIW36" s="9"/>
      <c r="CIX36" s="9"/>
      <c r="CIY36" s="9"/>
      <c r="CIZ36" s="9"/>
      <c r="CJA36" s="9"/>
      <c r="CJB36" s="9"/>
      <c r="CJC36" s="9"/>
      <c r="CJD36" s="9"/>
      <c r="CJE36" s="9"/>
      <c r="CJF36" s="9"/>
      <c r="CJG36" s="9"/>
      <c r="CJH36" s="9"/>
      <c r="CJI36" s="9"/>
      <c r="CJJ36" s="9"/>
      <c r="CJK36" s="9"/>
      <c r="CJL36" s="9"/>
      <c r="CJM36" s="9"/>
      <c r="CJN36" s="9"/>
      <c r="CJO36" s="9"/>
      <c r="CJP36" s="9"/>
      <c r="CJQ36" s="9"/>
      <c r="CJR36" s="9"/>
      <c r="CJS36" s="9"/>
      <c r="CJT36" s="9"/>
      <c r="CJU36" s="9"/>
      <c r="CJV36" s="9"/>
      <c r="CJW36" s="9"/>
      <c r="CJX36" s="9"/>
      <c r="CJY36" s="9"/>
      <c r="CJZ36" s="9"/>
      <c r="CKA36" s="9"/>
      <c r="CKB36" s="9"/>
      <c r="CKC36" s="9"/>
      <c r="CKD36" s="9"/>
      <c r="CKE36" s="9"/>
      <c r="CKF36" s="9"/>
      <c r="CKG36" s="9"/>
      <c r="CKH36" s="9"/>
      <c r="CKI36" s="9"/>
      <c r="CKJ36" s="9"/>
      <c r="CKK36" s="9"/>
      <c r="CKL36" s="9"/>
      <c r="CKM36" s="9"/>
      <c r="CKN36" s="9"/>
      <c r="CKO36" s="9"/>
      <c r="CKP36" s="9"/>
      <c r="CKQ36" s="9"/>
      <c r="CKR36" s="9"/>
      <c r="CKS36" s="9"/>
      <c r="CKT36" s="9"/>
      <c r="CKU36" s="9"/>
      <c r="CKV36" s="9"/>
      <c r="CKW36" s="9"/>
      <c r="CKX36" s="9"/>
      <c r="CKY36" s="9"/>
      <c r="CKZ36" s="9"/>
      <c r="CLA36" s="9"/>
      <c r="CLB36" s="9"/>
      <c r="CLC36" s="9"/>
      <c r="CLD36" s="9"/>
      <c r="CLE36" s="9"/>
      <c r="CLF36" s="9"/>
      <c r="CLG36" s="9"/>
      <c r="CLH36" s="9"/>
      <c r="CLI36" s="9"/>
      <c r="CLJ36" s="9"/>
      <c r="CLK36" s="9"/>
      <c r="CLL36" s="9"/>
      <c r="CLM36" s="9"/>
      <c r="CLN36" s="9"/>
      <c r="CLO36" s="9"/>
      <c r="CLP36" s="9"/>
      <c r="CLQ36" s="9"/>
      <c r="CLR36" s="9"/>
      <c r="CLS36" s="9"/>
      <c r="CLT36" s="9"/>
      <c r="CLU36" s="9"/>
      <c r="CLV36" s="9"/>
      <c r="CLW36" s="9"/>
      <c r="CLX36" s="9"/>
      <c r="CLY36" s="9"/>
      <c r="CLZ36" s="9"/>
      <c r="CMA36" s="9"/>
      <c r="CMB36" s="9"/>
      <c r="CMC36" s="9"/>
      <c r="CMD36" s="9"/>
      <c r="CME36" s="9"/>
      <c r="CMF36" s="9"/>
      <c r="CMG36" s="9"/>
      <c r="CMH36" s="9"/>
      <c r="CMI36" s="9"/>
      <c r="CMJ36" s="9"/>
      <c r="CMK36" s="9"/>
      <c r="CML36" s="9"/>
      <c r="CMM36" s="9"/>
      <c r="CMN36" s="9"/>
      <c r="CMO36" s="9"/>
      <c r="CMP36" s="9"/>
      <c r="CMQ36" s="9"/>
      <c r="CMR36" s="9"/>
      <c r="CMS36" s="9"/>
      <c r="CMT36" s="9"/>
      <c r="CMU36" s="9"/>
      <c r="CMV36" s="9"/>
      <c r="CMW36" s="9"/>
      <c r="CMX36" s="9"/>
      <c r="CMY36" s="9"/>
      <c r="CMZ36" s="9"/>
      <c r="CNA36" s="9"/>
      <c r="CNB36" s="9"/>
      <c r="CNC36" s="9"/>
      <c r="CND36" s="9"/>
      <c r="CNE36" s="9"/>
      <c r="CNF36" s="9"/>
      <c r="CNG36" s="9"/>
      <c r="CNH36" s="9"/>
      <c r="CNI36" s="9"/>
      <c r="CNJ36" s="9"/>
      <c r="CNK36" s="9"/>
      <c r="CNL36" s="9"/>
      <c r="CNM36" s="9"/>
      <c r="CNN36" s="9"/>
      <c r="CNO36" s="9"/>
      <c r="CNP36" s="9"/>
      <c r="CNQ36" s="9"/>
      <c r="CNR36" s="9"/>
      <c r="CNS36" s="9"/>
      <c r="CNT36" s="9"/>
      <c r="CNU36" s="9"/>
    </row>
    <row r="37" spans="1:2413" ht="15" customHeight="1" x14ac:dyDescent="0.2">
      <c r="A37" s="99">
        <v>21</v>
      </c>
      <c r="B37" s="100" t="s">
        <v>204</v>
      </c>
      <c r="C37" s="101">
        <v>2</v>
      </c>
      <c r="D37" s="101">
        <v>2</v>
      </c>
      <c r="E37" s="101">
        <v>2</v>
      </c>
      <c r="F37" s="101">
        <v>2</v>
      </c>
      <c r="G37" s="102">
        <f t="shared" si="0"/>
        <v>2</v>
      </c>
      <c r="H37" s="103">
        <f>IF(G42=0,0,G37/G$42)</f>
        <v>4.1666666666666664E-2</v>
      </c>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9"/>
      <c r="PJ37" s="9"/>
      <c r="PK37" s="9"/>
      <c r="PL37" s="9"/>
      <c r="PM37" s="9"/>
      <c r="PN37" s="9"/>
      <c r="PO37" s="9"/>
      <c r="PP37" s="9"/>
      <c r="PQ37" s="9"/>
      <c r="PR37" s="9"/>
      <c r="PS37" s="9"/>
      <c r="PT37" s="9"/>
      <c r="PU37" s="9"/>
      <c r="PV37" s="9"/>
      <c r="PW37" s="9"/>
      <c r="PX37" s="9"/>
      <c r="PY37" s="9"/>
      <c r="PZ37" s="9"/>
      <c r="QA37" s="9"/>
      <c r="QB37" s="9"/>
      <c r="QC37" s="9"/>
      <c r="QD37" s="9"/>
      <c r="QE37" s="9"/>
      <c r="QF37" s="9"/>
      <c r="QG37" s="9"/>
      <c r="QH37" s="9"/>
      <c r="QI37" s="9"/>
      <c r="QJ37" s="9"/>
      <c r="QK37" s="9"/>
      <c r="QL37" s="9"/>
      <c r="QM37" s="9"/>
      <c r="QN37" s="9"/>
      <c r="QO37" s="9"/>
      <c r="QP37" s="9"/>
      <c r="QQ37" s="9"/>
      <c r="QR37" s="9"/>
      <c r="QS37" s="9"/>
      <c r="QT37" s="9"/>
      <c r="QU37" s="9"/>
      <c r="QV37" s="9"/>
      <c r="QW37" s="9"/>
      <c r="QX37" s="9"/>
      <c r="QY37" s="9"/>
      <c r="QZ37" s="9"/>
      <c r="RA37" s="9"/>
      <c r="RB37" s="9"/>
      <c r="RC37" s="9"/>
      <c r="RD37" s="9"/>
      <c r="RE37" s="9"/>
      <c r="RF37" s="9"/>
      <c r="RG37" s="9"/>
      <c r="RH37" s="9"/>
      <c r="RI37" s="9"/>
      <c r="RJ37" s="9"/>
      <c r="RK37" s="9"/>
      <c r="RL37" s="9"/>
      <c r="RM37" s="9"/>
      <c r="RN37" s="9"/>
      <c r="RO37" s="9"/>
      <c r="RP37" s="9"/>
      <c r="RQ37" s="9"/>
      <c r="RR37" s="9"/>
      <c r="RS37" s="9"/>
      <c r="RT37" s="9"/>
      <c r="RU37" s="9"/>
      <c r="RV37" s="9"/>
      <c r="RW37" s="9"/>
      <c r="RX37" s="9"/>
      <c r="RY37" s="9"/>
      <c r="RZ37" s="9"/>
      <c r="SA37" s="9"/>
      <c r="SB37" s="9"/>
      <c r="SC37" s="9"/>
      <c r="SD37" s="9"/>
      <c r="SE37" s="9"/>
      <c r="SF37" s="9"/>
      <c r="SG37" s="9"/>
      <c r="SH37" s="9"/>
      <c r="SI37" s="9"/>
      <c r="SJ37" s="9"/>
      <c r="SK37" s="9"/>
      <c r="SL37" s="9"/>
      <c r="SM37" s="9"/>
      <c r="SN37" s="9"/>
      <c r="SO37" s="9"/>
      <c r="SP37" s="9"/>
      <c r="SQ37" s="9"/>
      <c r="SR37" s="9"/>
      <c r="SS37" s="9"/>
      <c r="ST37" s="9"/>
      <c r="SU37" s="9"/>
      <c r="SV37" s="9"/>
      <c r="SW37" s="9"/>
      <c r="SX37" s="9"/>
      <c r="SY37" s="9"/>
      <c r="SZ37" s="9"/>
      <c r="TA37" s="9"/>
      <c r="TB37" s="9"/>
      <c r="TC37" s="9"/>
      <c r="TD37" s="9"/>
      <c r="TE37" s="9"/>
      <c r="TF37" s="9"/>
      <c r="TG37" s="9"/>
      <c r="TH37" s="9"/>
      <c r="TI37" s="9"/>
      <c r="TJ37" s="9"/>
      <c r="TK37" s="9"/>
      <c r="TL37" s="9"/>
      <c r="TM37" s="9"/>
      <c r="TN37" s="9"/>
      <c r="TO37" s="9"/>
      <c r="TP37" s="9"/>
      <c r="TQ37" s="9"/>
      <c r="TR37" s="9"/>
      <c r="TS37" s="9"/>
      <c r="TT37" s="9"/>
      <c r="TU37" s="9"/>
      <c r="TV37" s="9"/>
      <c r="TW37" s="9"/>
      <c r="TX37" s="9"/>
      <c r="TY37" s="9"/>
      <c r="TZ37" s="9"/>
      <c r="UA37" s="9"/>
      <c r="UB37" s="9"/>
      <c r="UC37" s="9"/>
      <c r="UD37" s="9"/>
      <c r="UE37" s="9"/>
      <c r="UF37" s="9"/>
      <c r="UG37" s="9"/>
      <c r="UH37" s="9"/>
      <c r="UI37" s="9"/>
      <c r="UJ37" s="9"/>
      <c r="UK37" s="9"/>
      <c r="UL37" s="9"/>
      <c r="UM37" s="9"/>
      <c r="UN37" s="9"/>
      <c r="UO37" s="9"/>
      <c r="UP37" s="9"/>
      <c r="UQ37" s="9"/>
      <c r="UR37" s="9"/>
      <c r="US37" s="9"/>
      <c r="UT37" s="9"/>
      <c r="UU37" s="9"/>
      <c r="UV37" s="9"/>
      <c r="UW37" s="9"/>
      <c r="UX37" s="9"/>
      <c r="UY37" s="9"/>
      <c r="UZ37" s="9"/>
      <c r="VA37" s="9"/>
      <c r="VB37" s="9"/>
      <c r="VC37" s="9"/>
      <c r="VD37" s="9"/>
      <c r="VE37" s="9"/>
      <c r="VF37" s="9"/>
      <c r="VG37" s="9"/>
      <c r="VH37" s="9"/>
      <c r="VI37" s="9"/>
      <c r="VJ37" s="9"/>
      <c r="VK37" s="9"/>
      <c r="VL37" s="9"/>
      <c r="VM37" s="9"/>
      <c r="VN37" s="9"/>
      <c r="VO37" s="9"/>
      <c r="VP37" s="9"/>
      <c r="VQ37" s="9"/>
      <c r="VR37" s="9"/>
      <c r="VS37" s="9"/>
      <c r="VT37" s="9"/>
      <c r="VU37" s="9"/>
      <c r="VV37" s="9"/>
      <c r="VW37" s="9"/>
      <c r="VX37" s="9"/>
      <c r="VY37" s="9"/>
      <c r="VZ37" s="9"/>
      <c r="WA37" s="9"/>
      <c r="WB37" s="9"/>
      <c r="WC37" s="9"/>
      <c r="WD37" s="9"/>
      <c r="WE37" s="9"/>
      <c r="WF37" s="9"/>
      <c r="WG37" s="9"/>
      <c r="WH37" s="9"/>
      <c r="WI37" s="9"/>
      <c r="WJ37" s="9"/>
      <c r="WK37" s="9"/>
      <c r="WL37" s="9"/>
      <c r="WM37" s="9"/>
      <c r="WN37" s="9"/>
      <c r="WO37" s="9"/>
      <c r="WP37" s="9"/>
      <c r="WQ37" s="9"/>
      <c r="WR37" s="9"/>
      <c r="WS37" s="9"/>
      <c r="WT37" s="9"/>
      <c r="WU37" s="9"/>
      <c r="WV37" s="9"/>
      <c r="WW37" s="9"/>
      <c r="WX37" s="9"/>
      <c r="WY37" s="9"/>
      <c r="WZ37" s="9"/>
      <c r="XA37" s="9"/>
      <c r="XB37" s="9"/>
      <c r="XC37" s="9"/>
      <c r="XD37" s="9"/>
      <c r="XE37" s="9"/>
      <c r="XF37" s="9"/>
      <c r="XG37" s="9"/>
      <c r="XH37" s="9"/>
      <c r="XI37" s="9"/>
      <c r="XJ37" s="9"/>
      <c r="XK37" s="9"/>
      <c r="XL37" s="9"/>
      <c r="XM37" s="9"/>
      <c r="XN37" s="9"/>
      <c r="XO37" s="9"/>
      <c r="XP37" s="9"/>
      <c r="XQ37" s="9"/>
      <c r="XR37" s="9"/>
      <c r="XS37" s="9"/>
      <c r="XT37" s="9"/>
      <c r="XU37" s="9"/>
      <c r="XV37" s="9"/>
      <c r="XW37" s="9"/>
      <c r="XX37" s="9"/>
      <c r="XY37" s="9"/>
      <c r="XZ37" s="9"/>
      <c r="YA37" s="9"/>
      <c r="YB37" s="9"/>
      <c r="YC37" s="9"/>
      <c r="YD37" s="9"/>
      <c r="YE37" s="9"/>
      <c r="YF37" s="9"/>
      <c r="YG37" s="9"/>
      <c r="YH37" s="9"/>
      <c r="YI37" s="9"/>
      <c r="YJ37" s="9"/>
      <c r="YK37" s="9"/>
      <c r="YL37" s="9"/>
      <c r="YM37" s="9"/>
      <c r="YN37" s="9"/>
      <c r="YO37" s="9"/>
      <c r="YP37" s="9"/>
      <c r="YQ37" s="9"/>
      <c r="YR37" s="9"/>
      <c r="YS37" s="9"/>
      <c r="YT37" s="9"/>
      <c r="YU37" s="9"/>
      <c r="YV37" s="9"/>
      <c r="YW37" s="9"/>
      <c r="YX37" s="9"/>
      <c r="YY37" s="9"/>
      <c r="YZ37" s="9"/>
      <c r="ZA37" s="9"/>
      <c r="ZB37" s="9"/>
      <c r="ZC37" s="9"/>
      <c r="ZD37" s="9"/>
      <c r="ZE37" s="9"/>
      <c r="ZF37" s="9"/>
      <c r="ZG37" s="9"/>
      <c r="ZH37" s="9"/>
      <c r="ZI37" s="9"/>
      <c r="ZJ37" s="9"/>
      <c r="ZK37" s="9"/>
      <c r="ZL37" s="9"/>
      <c r="ZM37" s="9"/>
      <c r="ZN37" s="9"/>
      <c r="ZO37" s="9"/>
      <c r="ZP37" s="9"/>
      <c r="ZQ37" s="9"/>
      <c r="ZR37" s="9"/>
      <c r="ZS37" s="9"/>
      <c r="ZT37" s="9"/>
      <c r="ZU37" s="9"/>
      <c r="ZV37" s="9"/>
      <c r="ZW37" s="9"/>
      <c r="ZX37" s="9"/>
      <c r="ZY37" s="9"/>
      <c r="ZZ37" s="9"/>
      <c r="AAA37" s="9"/>
      <c r="AAB37" s="9"/>
      <c r="AAC37" s="9"/>
      <c r="AAD37" s="9"/>
      <c r="AAE37" s="9"/>
      <c r="AAF37" s="9"/>
      <c r="AAG37" s="9"/>
      <c r="AAH37" s="9"/>
      <c r="AAI37" s="9"/>
      <c r="AAJ37" s="9"/>
      <c r="AAK37" s="9"/>
      <c r="AAL37" s="9"/>
      <c r="AAM37" s="9"/>
      <c r="AAN37" s="9"/>
      <c r="AAO37" s="9"/>
      <c r="AAP37" s="9"/>
      <c r="AAQ37" s="9"/>
      <c r="AAR37" s="9"/>
      <c r="AAS37" s="9"/>
      <c r="AAT37" s="9"/>
      <c r="AAU37" s="9"/>
      <c r="AAV37" s="9"/>
      <c r="AAW37" s="9"/>
      <c r="AAX37" s="9"/>
      <c r="AAY37" s="9"/>
      <c r="AAZ37" s="9"/>
      <c r="ABA37" s="9"/>
      <c r="ABB37" s="9"/>
      <c r="ABC37" s="9"/>
      <c r="ABD37" s="9"/>
      <c r="ABE37" s="9"/>
      <c r="ABF37" s="9"/>
      <c r="ABG37" s="9"/>
      <c r="ABH37" s="9"/>
      <c r="ABI37" s="9"/>
      <c r="ABJ37" s="9"/>
      <c r="ABK37" s="9"/>
      <c r="ABL37" s="9"/>
      <c r="ABM37" s="9"/>
      <c r="ABN37" s="9"/>
      <c r="ABO37" s="9"/>
      <c r="ABP37" s="9"/>
      <c r="ABQ37" s="9"/>
      <c r="ABR37" s="9"/>
      <c r="ABS37" s="9"/>
      <c r="ABT37" s="9"/>
      <c r="ABU37" s="9"/>
      <c r="ABV37" s="9"/>
      <c r="ABW37" s="9"/>
      <c r="ABX37" s="9"/>
      <c r="ABY37" s="9"/>
      <c r="ABZ37" s="9"/>
      <c r="ACA37" s="9"/>
      <c r="ACB37" s="9"/>
      <c r="ACC37" s="9"/>
      <c r="ACD37" s="9"/>
      <c r="ACE37" s="9"/>
      <c r="ACF37" s="9"/>
      <c r="ACG37" s="9"/>
      <c r="ACH37" s="9"/>
      <c r="ACI37" s="9"/>
      <c r="ACJ37" s="9"/>
      <c r="ACK37" s="9"/>
      <c r="ACL37" s="9"/>
      <c r="ACM37" s="9"/>
      <c r="ACN37" s="9"/>
      <c r="ACO37" s="9"/>
      <c r="ACP37" s="9"/>
      <c r="ACQ37" s="9"/>
      <c r="ACR37" s="9"/>
      <c r="ACS37" s="9"/>
      <c r="ACT37" s="9"/>
      <c r="ACU37" s="9"/>
      <c r="ACV37" s="9"/>
      <c r="ACW37" s="9"/>
      <c r="ACX37" s="9"/>
      <c r="ACY37" s="9"/>
      <c r="ACZ37" s="9"/>
      <c r="ADA37" s="9"/>
      <c r="ADB37" s="9"/>
      <c r="ADC37" s="9"/>
      <c r="ADD37" s="9"/>
      <c r="ADE37" s="9"/>
      <c r="ADF37" s="9"/>
      <c r="ADG37" s="9"/>
      <c r="ADH37" s="9"/>
      <c r="ADI37" s="9"/>
      <c r="ADJ37" s="9"/>
      <c r="ADK37" s="9"/>
      <c r="ADL37" s="9"/>
      <c r="ADM37" s="9"/>
      <c r="ADN37" s="9"/>
      <c r="ADO37" s="9"/>
      <c r="ADP37" s="9"/>
      <c r="ADQ37" s="9"/>
      <c r="ADR37" s="9"/>
      <c r="ADS37" s="9"/>
      <c r="ADT37" s="9"/>
      <c r="ADU37" s="9"/>
      <c r="ADV37" s="9"/>
      <c r="ADW37" s="9"/>
      <c r="ADX37" s="9"/>
      <c r="ADY37" s="9"/>
      <c r="ADZ37" s="9"/>
      <c r="AEA37" s="9"/>
      <c r="AEB37" s="9"/>
      <c r="AEC37" s="9"/>
      <c r="AED37" s="9"/>
      <c r="AEE37" s="9"/>
      <c r="AEF37" s="9"/>
      <c r="AEG37" s="9"/>
      <c r="AEH37" s="9"/>
      <c r="AEI37" s="9"/>
      <c r="AEJ37" s="9"/>
      <c r="AEK37" s="9"/>
      <c r="AEL37" s="9"/>
      <c r="AEM37" s="9"/>
      <c r="AEN37" s="9"/>
      <c r="AEO37" s="9"/>
      <c r="AEP37" s="9"/>
      <c r="AEQ37" s="9"/>
      <c r="AER37" s="9"/>
      <c r="AES37" s="9"/>
      <c r="AET37" s="9"/>
      <c r="AEU37" s="9"/>
      <c r="AEV37" s="9"/>
      <c r="AEW37" s="9"/>
      <c r="AEX37" s="9"/>
      <c r="AEY37" s="9"/>
      <c r="AEZ37" s="9"/>
      <c r="AFA37" s="9"/>
      <c r="AFB37" s="9"/>
      <c r="AFC37" s="9"/>
      <c r="AFD37" s="9"/>
      <c r="AFE37" s="9"/>
      <c r="AFF37" s="9"/>
      <c r="AFG37" s="9"/>
      <c r="AFH37" s="9"/>
      <c r="AFI37" s="9"/>
      <c r="AFJ37" s="9"/>
      <c r="AFK37" s="9"/>
      <c r="AFL37" s="9"/>
      <c r="AFM37" s="9"/>
      <c r="AFN37" s="9"/>
      <c r="AFO37" s="9"/>
      <c r="AFP37" s="9"/>
      <c r="AFQ37" s="9"/>
      <c r="AFR37" s="9"/>
      <c r="AFS37" s="9"/>
      <c r="AFT37" s="9"/>
      <c r="AFU37" s="9"/>
      <c r="AFV37" s="9"/>
      <c r="AFW37" s="9"/>
      <c r="AFX37" s="9"/>
      <c r="AFY37" s="9"/>
      <c r="AFZ37" s="9"/>
      <c r="AGA37" s="9"/>
      <c r="AGB37" s="9"/>
      <c r="AGC37" s="9"/>
      <c r="AGD37" s="9"/>
      <c r="AGE37" s="9"/>
      <c r="AGF37" s="9"/>
      <c r="AGG37" s="9"/>
      <c r="AGH37" s="9"/>
      <c r="AGI37" s="9"/>
      <c r="AGJ37" s="9"/>
      <c r="AGK37" s="9"/>
      <c r="AGL37" s="9"/>
      <c r="AGM37" s="9"/>
      <c r="AGN37" s="9"/>
      <c r="AGO37" s="9"/>
      <c r="AGP37" s="9"/>
      <c r="AGQ37" s="9"/>
      <c r="AGR37" s="9"/>
      <c r="AGS37" s="9"/>
      <c r="AGT37" s="9"/>
      <c r="AGU37" s="9"/>
      <c r="AGV37" s="9"/>
      <c r="AGW37" s="9"/>
      <c r="AGX37" s="9"/>
      <c r="AGY37" s="9"/>
      <c r="AGZ37" s="9"/>
      <c r="AHA37" s="9"/>
      <c r="AHB37" s="9"/>
      <c r="AHC37" s="9"/>
      <c r="AHD37" s="9"/>
      <c r="AHE37" s="9"/>
      <c r="AHF37" s="9"/>
      <c r="AHG37" s="9"/>
      <c r="AHH37" s="9"/>
      <c r="AHI37" s="9"/>
      <c r="AHJ37" s="9"/>
      <c r="AHK37" s="9"/>
      <c r="AHL37" s="9"/>
      <c r="AHM37" s="9"/>
      <c r="AHN37" s="9"/>
      <c r="AHO37" s="9"/>
      <c r="AHP37" s="9"/>
      <c r="AHQ37" s="9"/>
      <c r="AHR37" s="9"/>
      <c r="AHS37" s="9"/>
      <c r="AHT37" s="9"/>
      <c r="AHU37" s="9"/>
      <c r="AHV37" s="9"/>
      <c r="AHW37" s="9"/>
      <c r="AHX37" s="9"/>
      <c r="AHY37" s="9"/>
      <c r="AHZ37" s="9"/>
      <c r="AIA37" s="9"/>
      <c r="AIB37" s="9"/>
      <c r="AIC37" s="9"/>
      <c r="AID37" s="9"/>
      <c r="AIE37" s="9"/>
      <c r="AIF37" s="9"/>
      <c r="AIG37" s="9"/>
      <c r="AIH37" s="9"/>
      <c r="AII37" s="9"/>
      <c r="AIJ37" s="9"/>
      <c r="AIK37" s="9"/>
      <c r="AIL37" s="9"/>
      <c r="AIM37" s="9"/>
      <c r="AIN37" s="9"/>
      <c r="AIO37" s="9"/>
      <c r="AIP37" s="9"/>
      <c r="AIQ37" s="9"/>
      <c r="AIR37" s="9"/>
      <c r="AIS37" s="9"/>
      <c r="AIT37" s="9"/>
      <c r="AIU37" s="9"/>
      <c r="AIV37" s="9"/>
      <c r="AIW37" s="9"/>
      <c r="AIX37" s="9"/>
      <c r="AIY37" s="9"/>
      <c r="AIZ37" s="9"/>
      <c r="AJA37" s="9"/>
      <c r="AJB37" s="9"/>
      <c r="AJC37" s="9"/>
      <c r="AJD37" s="9"/>
      <c r="AJE37" s="9"/>
      <c r="AJF37" s="9"/>
      <c r="AJG37" s="9"/>
      <c r="AJH37" s="9"/>
      <c r="AJI37" s="9"/>
      <c r="AJJ37" s="9"/>
      <c r="AJK37" s="9"/>
      <c r="AJL37" s="9"/>
      <c r="AJM37" s="9"/>
      <c r="AJN37" s="9"/>
      <c r="AJO37" s="9"/>
      <c r="AJP37" s="9"/>
      <c r="AJQ37" s="9"/>
      <c r="AJR37" s="9"/>
      <c r="AJS37" s="9"/>
      <c r="AJT37" s="9"/>
      <c r="AJU37" s="9"/>
      <c r="AJV37" s="9"/>
      <c r="AJW37" s="9"/>
      <c r="AJX37" s="9"/>
      <c r="AJY37" s="9"/>
      <c r="AJZ37" s="9"/>
      <c r="AKA37" s="9"/>
      <c r="AKB37" s="9"/>
      <c r="AKC37" s="9"/>
      <c r="AKD37" s="9"/>
      <c r="AKE37" s="9"/>
      <c r="AKF37" s="9"/>
      <c r="AKG37" s="9"/>
      <c r="AKH37" s="9"/>
      <c r="AKI37" s="9"/>
      <c r="AKJ37" s="9"/>
      <c r="AKK37" s="9"/>
      <c r="AKL37" s="9"/>
      <c r="AKM37" s="9"/>
      <c r="AKN37" s="9"/>
      <c r="AKO37" s="9"/>
      <c r="AKP37" s="9"/>
      <c r="AKQ37" s="9"/>
      <c r="AKR37" s="9"/>
      <c r="AKS37" s="9"/>
      <c r="AKT37" s="9"/>
      <c r="AKU37" s="9"/>
      <c r="AKV37" s="9"/>
      <c r="AKW37" s="9"/>
      <c r="AKX37" s="9"/>
      <c r="AKY37" s="9"/>
      <c r="AKZ37" s="9"/>
      <c r="ALA37" s="9"/>
      <c r="ALB37" s="9"/>
      <c r="ALC37" s="9"/>
      <c r="ALD37" s="9"/>
      <c r="ALE37" s="9"/>
      <c r="ALF37" s="9"/>
      <c r="ALG37" s="9"/>
      <c r="ALH37" s="9"/>
      <c r="ALI37" s="9"/>
      <c r="ALJ37" s="9"/>
      <c r="ALK37" s="9"/>
      <c r="ALL37" s="9"/>
      <c r="ALM37" s="9"/>
      <c r="ALN37" s="9"/>
      <c r="ALO37" s="9"/>
      <c r="ALP37" s="9"/>
      <c r="ALQ37" s="9"/>
      <c r="ALR37" s="9"/>
      <c r="ALS37" s="9"/>
      <c r="ALT37" s="9"/>
      <c r="ALU37" s="9"/>
      <c r="ALV37" s="9"/>
      <c r="ALW37" s="9"/>
      <c r="ALX37" s="9"/>
      <c r="ALY37" s="9"/>
      <c r="ALZ37" s="9"/>
      <c r="AMA37" s="9"/>
      <c r="AMB37" s="9"/>
      <c r="AMC37" s="9"/>
      <c r="AMD37" s="9"/>
      <c r="AME37" s="9"/>
      <c r="AMF37" s="9"/>
      <c r="AMG37" s="9"/>
      <c r="AMH37" s="9"/>
      <c r="AMI37" s="9"/>
      <c r="AMJ37" s="9"/>
      <c r="AMK37" s="9"/>
      <c r="AML37" s="9"/>
      <c r="AMM37" s="9"/>
      <c r="AMN37" s="9"/>
      <c r="AMO37" s="9"/>
      <c r="AMP37" s="9"/>
      <c r="AMQ37" s="9"/>
      <c r="AMR37" s="9"/>
      <c r="AMS37" s="9"/>
      <c r="AMT37" s="9"/>
      <c r="AMU37" s="9"/>
      <c r="AMV37" s="9"/>
      <c r="AMW37" s="9"/>
      <c r="AMX37" s="9"/>
      <c r="AMY37" s="9"/>
      <c r="AMZ37" s="9"/>
      <c r="ANA37" s="9"/>
      <c r="ANB37" s="9"/>
      <c r="ANC37" s="9"/>
      <c r="AND37" s="9"/>
      <c r="ANE37" s="9"/>
      <c r="ANF37" s="9"/>
      <c r="ANG37" s="9"/>
      <c r="ANH37" s="9"/>
      <c r="ANI37" s="9"/>
      <c r="ANJ37" s="9"/>
      <c r="ANK37" s="9"/>
      <c r="ANL37" s="9"/>
      <c r="ANM37" s="9"/>
      <c r="ANN37" s="9"/>
      <c r="ANO37" s="9"/>
      <c r="ANP37" s="9"/>
      <c r="ANQ37" s="9"/>
      <c r="ANR37" s="9"/>
      <c r="ANS37" s="9"/>
      <c r="ANT37" s="9"/>
      <c r="ANU37" s="9"/>
      <c r="ANV37" s="9"/>
      <c r="ANW37" s="9"/>
      <c r="ANX37" s="9"/>
      <c r="ANY37" s="9"/>
      <c r="ANZ37" s="9"/>
      <c r="AOA37" s="9"/>
      <c r="AOB37" s="9"/>
      <c r="AOC37" s="9"/>
      <c r="AOD37" s="9"/>
      <c r="AOE37" s="9"/>
      <c r="AOF37" s="9"/>
      <c r="AOG37" s="9"/>
      <c r="AOH37" s="9"/>
      <c r="AOI37" s="9"/>
      <c r="AOJ37" s="9"/>
      <c r="AOK37" s="9"/>
      <c r="AOL37" s="9"/>
      <c r="AOM37" s="9"/>
      <c r="AON37" s="9"/>
      <c r="AOO37" s="9"/>
      <c r="AOP37" s="9"/>
      <c r="AOQ37" s="9"/>
      <c r="AOR37" s="9"/>
      <c r="AOS37" s="9"/>
      <c r="AOT37" s="9"/>
      <c r="AOU37" s="9"/>
      <c r="AOV37" s="9"/>
      <c r="AOW37" s="9"/>
      <c r="AOX37" s="9"/>
      <c r="AOY37" s="9"/>
      <c r="AOZ37" s="9"/>
      <c r="APA37" s="9"/>
      <c r="APB37" s="9"/>
      <c r="APC37" s="9"/>
      <c r="APD37" s="9"/>
      <c r="APE37" s="9"/>
      <c r="APF37" s="9"/>
      <c r="APG37" s="9"/>
      <c r="APH37" s="9"/>
      <c r="API37" s="9"/>
      <c r="APJ37" s="9"/>
      <c r="APK37" s="9"/>
      <c r="APL37" s="9"/>
      <c r="APM37" s="9"/>
      <c r="APN37" s="9"/>
      <c r="APO37" s="9"/>
      <c r="APP37" s="9"/>
      <c r="APQ37" s="9"/>
      <c r="APR37" s="9"/>
      <c r="APS37" s="9"/>
      <c r="APT37" s="9"/>
      <c r="APU37" s="9"/>
      <c r="APV37" s="9"/>
      <c r="APW37" s="9"/>
      <c r="APX37" s="9"/>
      <c r="APY37" s="9"/>
      <c r="APZ37" s="9"/>
      <c r="AQA37" s="9"/>
      <c r="AQB37" s="9"/>
      <c r="AQC37" s="9"/>
      <c r="AQD37" s="9"/>
      <c r="AQE37" s="9"/>
      <c r="AQF37" s="9"/>
      <c r="AQG37" s="9"/>
      <c r="AQH37" s="9"/>
      <c r="AQI37" s="9"/>
      <c r="AQJ37" s="9"/>
      <c r="AQK37" s="9"/>
      <c r="AQL37" s="9"/>
      <c r="AQM37" s="9"/>
      <c r="AQN37" s="9"/>
      <c r="AQO37" s="9"/>
      <c r="AQP37" s="9"/>
      <c r="AQQ37" s="9"/>
      <c r="AQR37" s="9"/>
      <c r="AQS37" s="9"/>
      <c r="AQT37" s="9"/>
      <c r="AQU37" s="9"/>
      <c r="AQV37" s="9"/>
      <c r="AQW37" s="9"/>
      <c r="AQX37" s="9"/>
      <c r="AQY37" s="9"/>
      <c r="AQZ37" s="9"/>
      <c r="ARA37" s="9"/>
      <c r="ARB37" s="9"/>
      <c r="ARC37" s="9"/>
      <c r="ARD37" s="9"/>
      <c r="ARE37" s="9"/>
      <c r="ARF37" s="9"/>
      <c r="ARG37" s="9"/>
      <c r="ARH37" s="9"/>
      <c r="ARI37" s="9"/>
      <c r="ARJ37" s="9"/>
      <c r="ARK37" s="9"/>
      <c r="ARL37" s="9"/>
      <c r="ARM37" s="9"/>
      <c r="ARN37" s="9"/>
      <c r="ARO37" s="9"/>
      <c r="ARP37" s="9"/>
      <c r="ARQ37" s="9"/>
      <c r="ARR37" s="9"/>
      <c r="ARS37" s="9"/>
      <c r="ART37" s="9"/>
      <c r="ARU37" s="9"/>
      <c r="ARV37" s="9"/>
      <c r="ARW37" s="9"/>
      <c r="ARX37" s="9"/>
      <c r="ARY37" s="9"/>
      <c r="ARZ37" s="9"/>
      <c r="ASA37" s="9"/>
      <c r="ASB37" s="9"/>
      <c r="ASC37" s="9"/>
      <c r="ASD37" s="9"/>
      <c r="ASE37" s="9"/>
      <c r="ASF37" s="9"/>
      <c r="ASG37" s="9"/>
      <c r="ASH37" s="9"/>
      <c r="ASI37" s="9"/>
      <c r="ASJ37" s="9"/>
      <c r="ASK37" s="9"/>
      <c r="ASL37" s="9"/>
      <c r="ASM37" s="9"/>
      <c r="ASN37" s="9"/>
      <c r="ASO37" s="9"/>
      <c r="ASP37" s="9"/>
      <c r="ASQ37" s="9"/>
      <c r="ASR37" s="9"/>
      <c r="ASS37" s="9"/>
      <c r="AST37" s="9"/>
      <c r="ASU37" s="9"/>
      <c r="ASV37" s="9"/>
      <c r="ASW37" s="9"/>
      <c r="ASX37" s="9"/>
      <c r="ASY37" s="9"/>
      <c r="ASZ37" s="9"/>
      <c r="ATA37" s="9"/>
      <c r="ATB37" s="9"/>
      <c r="ATC37" s="9"/>
      <c r="ATD37" s="9"/>
      <c r="ATE37" s="9"/>
      <c r="ATF37" s="9"/>
      <c r="ATG37" s="9"/>
      <c r="ATH37" s="9"/>
      <c r="ATI37" s="9"/>
      <c r="ATJ37" s="9"/>
      <c r="ATK37" s="9"/>
      <c r="ATL37" s="9"/>
      <c r="ATM37" s="9"/>
      <c r="ATN37" s="9"/>
      <c r="ATO37" s="9"/>
      <c r="ATP37" s="9"/>
      <c r="ATQ37" s="9"/>
      <c r="ATR37" s="9"/>
      <c r="ATS37" s="9"/>
      <c r="ATT37" s="9"/>
      <c r="ATU37" s="9"/>
      <c r="ATV37" s="9"/>
      <c r="ATW37" s="9"/>
      <c r="ATX37" s="9"/>
      <c r="ATY37" s="9"/>
      <c r="ATZ37" s="9"/>
      <c r="AUA37" s="9"/>
      <c r="AUB37" s="9"/>
      <c r="AUC37" s="9"/>
      <c r="AUD37" s="9"/>
      <c r="AUE37" s="9"/>
      <c r="AUF37" s="9"/>
      <c r="AUG37" s="9"/>
      <c r="AUH37" s="9"/>
      <c r="AUI37" s="9"/>
      <c r="AUJ37" s="9"/>
      <c r="AUK37" s="9"/>
      <c r="AUL37" s="9"/>
      <c r="AUM37" s="9"/>
      <c r="AUN37" s="9"/>
      <c r="AUO37" s="9"/>
      <c r="AUP37" s="9"/>
      <c r="AUQ37" s="9"/>
      <c r="AUR37" s="9"/>
      <c r="AUS37" s="9"/>
      <c r="AUT37" s="9"/>
      <c r="AUU37" s="9"/>
      <c r="AUV37" s="9"/>
      <c r="AUW37" s="9"/>
      <c r="AUX37" s="9"/>
      <c r="AUY37" s="9"/>
      <c r="AUZ37" s="9"/>
      <c r="AVA37" s="9"/>
      <c r="AVB37" s="9"/>
      <c r="AVC37" s="9"/>
      <c r="AVD37" s="9"/>
      <c r="AVE37" s="9"/>
      <c r="AVF37" s="9"/>
      <c r="AVG37" s="9"/>
      <c r="AVH37" s="9"/>
      <c r="AVI37" s="9"/>
      <c r="AVJ37" s="9"/>
      <c r="AVK37" s="9"/>
      <c r="AVL37" s="9"/>
      <c r="AVM37" s="9"/>
      <c r="AVN37" s="9"/>
      <c r="AVO37" s="9"/>
      <c r="AVP37" s="9"/>
      <c r="AVQ37" s="9"/>
      <c r="AVR37" s="9"/>
      <c r="AVS37" s="9"/>
      <c r="AVT37" s="9"/>
      <c r="AVU37" s="9"/>
      <c r="AVV37" s="9"/>
      <c r="AVW37" s="9"/>
      <c r="AVX37" s="9"/>
      <c r="AVY37" s="9"/>
      <c r="AVZ37" s="9"/>
      <c r="AWA37" s="9"/>
      <c r="AWB37" s="9"/>
      <c r="AWC37" s="9"/>
      <c r="AWD37" s="9"/>
      <c r="AWE37" s="9"/>
      <c r="AWF37" s="9"/>
      <c r="AWG37" s="9"/>
      <c r="AWH37" s="9"/>
      <c r="AWI37" s="9"/>
      <c r="AWJ37" s="9"/>
      <c r="AWK37" s="9"/>
      <c r="AWL37" s="9"/>
      <c r="AWM37" s="9"/>
      <c r="AWN37" s="9"/>
      <c r="AWO37" s="9"/>
      <c r="AWP37" s="9"/>
      <c r="AWQ37" s="9"/>
      <c r="AWR37" s="9"/>
      <c r="AWS37" s="9"/>
      <c r="AWT37" s="9"/>
      <c r="AWU37" s="9"/>
      <c r="AWV37" s="9"/>
      <c r="AWW37" s="9"/>
      <c r="AWX37" s="9"/>
      <c r="AWY37" s="9"/>
      <c r="AWZ37" s="9"/>
      <c r="AXA37" s="9"/>
      <c r="AXB37" s="9"/>
      <c r="AXC37" s="9"/>
      <c r="AXD37" s="9"/>
      <c r="AXE37" s="9"/>
      <c r="AXF37" s="9"/>
      <c r="AXG37" s="9"/>
      <c r="AXH37" s="9"/>
      <c r="AXI37" s="9"/>
      <c r="AXJ37" s="9"/>
      <c r="AXK37" s="9"/>
      <c r="AXL37" s="9"/>
      <c r="AXM37" s="9"/>
      <c r="AXN37" s="9"/>
      <c r="AXO37" s="9"/>
      <c r="AXP37" s="9"/>
      <c r="AXQ37" s="9"/>
      <c r="AXR37" s="9"/>
      <c r="AXS37" s="9"/>
      <c r="AXT37" s="9"/>
      <c r="AXU37" s="9"/>
      <c r="AXV37" s="9"/>
      <c r="AXW37" s="9"/>
      <c r="AXX37" s="9"/>
      <c r="AXY37" s="9"/>
      <c r="AXZ37" s="9"/>
      <c r="AYA37" s="9"/>
      <c r="AYB37" s="9"/>
      <c r="AYC37" s="9"/>
      <c r="AYD37" s="9"/>
      <c r="AYE37" s="9"/>
      <c r="AYF37" s="9"/>
      <c r="AYG37" s="9"/>
      <c r="AYH37" s="9"/>
      <c r="AYI37" s="9"/>
      <c r="AYJ37" s="9"/>
      <c r="AYK37" s="9"/>
      <c r="AYL37" s="9"/>
      <c r="AYM37" s="9"/>
      <c r="AYN37" s="9"/>
      <c r="AYO37" s="9"/>
      <c r="AYP37" s="9"/>
      <c r="AYQ37" s="9"/>
      <c r="AYR37" s="9"/>
      <c r="AYS37" s="9"/>
      <c r="AYT37" s="9"/>
      <c r="AYU37" s="9"/>
      <c r="AYV37" s="9"/>
      <c r="AYW37" s="9"/>
      <c r="AYX37" s="9"/>
      <c r="AYY37" s="9"/>
      <c r="AYZ37" s="9"/>
      <c r="AZA37" s="9"/>
      <c r="AZB37" s="9"/>
      <c r="AZC37" s="9"/>
      <c r="AZD37" s="9"/>
      <c r="AZE37" s="9"/>
      <c r="AZF37" s="9"/>
      <c r="AZG37" s="9"/>
      <c r="AZH37" s="9"/>
      <c r="AZI37" s="9"/>
      <c r="AZJ37" s="9"/>
      <c r="AZK37" s="9"/>
      <c r="AZL37" s="9"/>
      <c r="AZM37" s="9"/>
      <c r="AZN37" s="9"/>
      <c r="AZO37" s="9"/>
      <c r="AZP37" s="9"/>
      <c r="AZQ37" s="9"/>
      <c r="AZR37" s="9"/>
      <c r="AZS37" s="9"/>
      <c r="AZT37" s="9"/>
      <c r="AZU37" s="9"/>
      <c r="AZV37" s="9"/>
      <c r="AZW37" s="9"/>
      <c r="AZX37" s="9"/>
      <c r="AZY37" s="9"/>
      <c r="AZZ37" s="9"/>
      <c r="BAA37" s="9"/>
      <c r="BAB37" s="9"/>
      <c r="BAC37" s="9"/>
      <c r="BAD37" s="9"/>
      <c r="BAE37" s="9"/>
      <c r="BAF37" s="9"/>
      <c r="BAG37" s="9"/>
      <c r="BAH37" s="9"/>
      <c r="BAI37" s="9"/>
      <c r="BAJ37" s="9"/>
      <c r="BAK37" s="9"/>
      <c r="BAL37" s="9"/>
      <c r="BAM37" s="9"/>
      <c r="BAN37" s="9"/>
      <c r="BAO37" s="9"/>
      <c r="BAP37" s="9"/>
      <c r="BAQ37" s="9"/>
      <c r="BAR37" s="9"/>
      <c r="BAS37" s="9"/>
      <c r="BAT37" s="9"/>
      <c r="BAU37" s="9"/>
      <c r="BAV37" s="9"/>
      <c r="BAW37" s="9"/>
      <c r="BAX37" s="9"/>
      <c r="BAY37" s="9"/>
      <c r="BAZ37" s="9"/>
      <c r="BBA37" s="9"/>
      <c r="BBB37" s="9"/>
      <c r="BBC37" s="9"/>
      <c r="BBD37" s="9"/>
      <c r="BBE37" s="9"/>
      <c r="BBF37" s="9"/>
      <c r="BBG37" s="9"/>
      <c r="BBH37" s="9"/>
      <c r="BBI37" s="9"/>
      <c r="BBJ37" s="9"/>
      <c r="BBK37" s="9"/>
      <c r="BBL37" s="9"/>
      <c r="BBM37" s="9"/>
      <c r="BBN37" s="9"/>
      <c r="BBO37" s="9"/>
      <c r="BBP37" s="9"/>
      <c r="BBQ37" s="9"/>
      <c r="BBR37" s="9"/>
      <c r="BBS37" s="9"/>
      <c r="BBT37" s="9"/>
      <c r="BBU37" s="9"/>
      <c r="BBV37" s="9"/>
      <c r="BBW37" s="9"/>
      <c r="BBX37" s="9"/>
      <c r="BBY37" s="9"/>
      <c r="BBZ37" s="9"/>
      <c r="BCA37" s="9"/>
      <c r="BCB37" s="9"/>
      <c r="BCC37" s="9"/>
      <c r="BCD37" s="9"/>
      <c r="BCE37" s="9"/>
      <c r="BCF37" s="9"/>
      <c r="BCG37" s="9"/>
      <c r="BCH37" s="9"/>
      <c r="BCI37" s="9"/>
      <c r="BCJ37" s="9"/>
      <c r="BCK37" s="9"/>
      <c r="BCL37" s="9"/>
      <c r="BCM37" s="9"/>
      <c r="BCN37" s="9"/>
      <c r="BCO37" s="9"/>
      <c r="BCP37" s="9"/>
      <c r="BCQ37" s="9"/>
      <c r="BCR37" s="9"/>
      <c r="BCS37" s="9"/>
      <c r="BCT37" s="9"/>
      <c r="BCU37" s="9"/>
      <c r="BCV37" s="9"/>
      <c r="BCW37" s="9"/>
      <c r="BCX37" s="9"/>
      <c r="BCY37" s="9"/>
      <c r="BCZ37" s="9"/>
      <c r="BDA37" s="9"/>
      <c r="BDB37" s="9"/>
      <c r="BDC37" s="9"/>
      <c r="BDD37" s="9"/>
      <c r="BDE37" s="9"/>
      <c r="BDF37" s="9"/>
      <c r="BDG37" s="9"/>
      <c r="BDH37" s="9"/>
      <c r="BDI37" s="9"/>
      <c r="BDJ37" s="9"/>
      <c r="BDK37" s="9"/>
      <c r="BDL37" s="9"/>
      <c r="BDM37" s="9"/>
      <c r="BDN37" s="9"/>
      <c r="BDO37" s="9"/>
      <c r="BDP37" s="9"/>
      <c r="BDQ37" s="9"/>
      <c r="BDR37" s="9"/>
      <c r="BDS37" s="9"/>
      <c r="BDT37" s="9"/>
      <c r="BDU37" s="9"/>
      <c r="BDV37" s="9"/>
      <c r="BDW37" s="9"/>
      <c r="BDX37" s="9"/>
      <c r="BDY37" s="9"/>
      <c r="BDZ37" s="9"/>
      <c r="BEA37" s="9"/>
      <c r="BEB37" s="9"/>
      <c r="BEC37" s="9"/>
      <c r="BED37" s="9"/>
      <c r="BEE37" s="9"/>
      <c r="BEF37" s="9"/>
      <c r="BEG37" s="9"/>
      <c r="BEH37" s="9"/>
      <c r="BEI37" s="9"/>
      <c r="BEJ37" s="9"/>
      <c r="BEK37" s="9"/>
      <c r="BEL37" s="9"/>
      <c r="BEM37" s="9"/>
      <c r="BEN37" s="9"/>
      <c r="BEO37" s="9"/>
      <c r="BEP37" s="9"/>
      <c r="BEQ37" s="9"/>
      <c r="BER37" s="9"/>
      <c r="BES37" s="9"/>
      <c r="BET37" s="9"/>
      <c r="BEU37" s="9"/>
      <c r="BEV37" s="9"/>
      <c r="BEW37" s="9"/>
      <c r="BEX37" s="9"/>
      <c r="BEY37" s="9"/>
      <c r="BEZ37" s="9"/>
      <c r="BFA37" s="9"/>
      <c r="BFB37" s="9"/>
      <c r="BFC37" s="9"/>
      <c r="BFD37" s="9"/>
      <c r="BFE37" s="9"/>
      <c r="BFF37" s="9"/>
      <c r="BFG37" s="9"/>
      <c r="BFH37" s="9"/>
      <c r="BFI37" s="9"/>
      <c r="BFJ37" s="9"/>
      <c r="BFK37" s="9"/>
      <c r="BFL37" s="9"/>
      <c r="BFM37" s="9"/>
      <c r="BFN37" s="9"/>
      <c r="BFO37" s="9"/>
      <c r="BFP37" s="9"/>
      <c r="BFQ37" s="9"/>
      <c r="BFR37" s="9"/>
      <c r="BFS37" s="9"/>
      <c r="BFT37" s="9"/>
      <c r="BFU37" s="9"/>
      <c r="BFV37" s="9"/>
      <c r="BFW37" s="9"/>
      <c r="BFX37" s="9"/>
      <c r="BFY37" s="9"/>
      <c r="BFZ37" s="9"/>
      <c r="BGA37" s="9"/>
      <c r="BGB37" s="9"/>
      <c r="BGC37" s="9"/>
      <c r="BGD37" s="9"/>
      <c r="BGE37" s="9"/>
      <c r="BGF37" s="9"/>
      <c r="BGG37" s="9"/>
      <c r="BGH37" s="9"/>
      <c r="BGI37" s="9"/>
      <c r="BGJ37" s="9"/>
      <c r="BGK37" s="9"/>
      <c r="BGL37" s="9"/>
      <c r="BGM37" s="9"/>
      <c r="BGN37" s="9"/>
      <c r="BGO37" s="9"/>
      <c r="BGP37" s="9"/>
      <c r="BGQ37" s="9"/>
      <c r="BGR37" s="9"/>
      <c r="BGS37" s="9"/>
      <c r="BGT37" s="9"/>
      <c r="BGU37" s="9"/>
      <c r="BGV37" s="9"/>
      <c r="BGW37" s="9"/>
      <c r="BGX37" s="9"/>
      <c r="BGY37" s="9"/>
      <c r="BGZ37" s="9"/>
      <c r="BHA37" s="9"/>
      <c r="BHB37" s="9"/>
      <c r="BHC37" s="9"/>
      <c r="BHD37" s="9"/>
      <c r="BHE37" s="9"/>
      <c r="BHF37" s="9"/>
      <c r="BHG37" s="9"/>
      <c r="BHH37" s="9"/>
      <c r="BHI37" s="9"/>
      <c r="BHJ37" s="9"/>
      <c r="BHK37" s="9"/>
      <c r="BHL37" s="9"/>
      <c r="BHM37" s="9"/>
      <c r="BHN37" s="9"/>
      <c r="BHO37" s="9"/>
      <c r="BHP37" s="9"/>
      <c r="BHQ37" s="9"/>
      <c r="BHR37" s="9"/>
      <c r="BHS37" s="9"/>
      <c r="BHT37" s="9"/>
      <c r="BHU37" s="9"/>
      <c r="BHV37" s="9"/>
      <c r="BHW37" s="9"/>
      <c r="BHX37" s="9"/>
      <c r="BHY37" s="9"/>
      <c r="BHZ37" s="9"/>
      <c r="BIA37" s="9"/>
      <c r="BIB37" s="9"/>
      <c r="BIC37" s="9"/>
      <c r="BID37" s="9"/>
      <c r="BIE37" s="9"/>
      <c r="BIF37" s="9"/>
      <c r="BIG37" s="9"/>
      <c r="BIH37" s="9"/>
      <c r="BII37" s="9"/>
      <c r="BIJ37" s="9"/>
      <c r="BIK37" s="9"/>
      <c r="BIL37" s="9"/>
      <c r="BIM37" s="9"/>
      <c r="BIN37" s="9"/>
      <c r="BIO37" s="9"/>
      <c r="BIP37" s="9"/>
      <c r="BIQ37" s="9"/>
      <c r="BIR37" s="9"/>
      <c r="BIS37" s="9"/>
      <c r="BIT37" s="9"/>
      <c r="BIU37" s="9"/>
      <c r="BIV37" s="9"/>
      <c r="BIW37" s="9"/>
      <c r="BIX37" s="9"/>
      <c r="BIY37" s="9"/>
      <c r="BIZ37" s="9"/>
      <c r="BJA37" s="9"/>
      <c r="BJB37" s="9"/>
      <c r="BJC37" s="9"/>
      <c r="BJD37" s="9"/>
      <c r="BJE37" s="9"/>
      <c r="BJF37" s="9"/>
      <c r="BJG37" s="9"/>
      <c r="BJH37" s="9"/>
      <c r="BJI37" s="9"/>
      <c r="BJJ37" s="9"/>
      <c r="BJK37" s="9"/>
      <c r="BJL37" s="9"/>
      <c r="BJM37" s="9"/>
      <c r="BJN37" s="9"/>
      <c r="BJO37" s="9"/>
      <c r="BJP37" s="9"/>
      <c r="BJQ37" s="9"/>
      <c r="BJR37" s="9"/>
      <c r="BJS37" s="9"/>
      <c r="BJT37" s="9"/>
      <c r="BJU37" s="9"/>
      <c r="BJV37" s="9"/>
      <c r="BJW37" s="9"/>
      <c r="BJX37" s="9"/>
      <c r="BJY37" s="9"/>
      <c r="BJZ37" s="9"/>
      <c r="BKA37" s="9"/>
      <c r="BKB37" s="9"/>
      <c r="BKC37" s="9"/>
      <c r="BKD37" s="9"/>
      <c r="BKE37" s="9"/>
      <c r="BKF37" s="9"/>
      <c r="BKG37" s="9"/>
      <c r="BKH37" s="9"/>
      <c r="BKI37" s="9"/>
      <c r="BKJ37" s="9"/>
      <c r="BKK37" s="9"/>
      <c r="BKL37" s="9"/>
      <c r="BKM37" s="9"/>
      <c r="BKN37" s="9"/>
      <c r="BKO37" s="9"/>
      <c r="BKP37" s="9"/>
      <c r="BKQ37" s="9"/>
      <c r="BKR37" s="9"/>
      <c r="BKS37" s="9"/>
      <c r="BKT37" s="9"/>
      <c r="BKU37" s="9"/>
      <c r="BKV37" s="9"/>
      <c r="BKW37" s="9"/>
      <c r="BKX37" s="9"/>
      <c r="BKY37" s="9"/>
      <c r="BKZ37" s="9"/>
      <c r="BLA37" s="9"/>
      <c r="BLB37" s="9"/>
      <c r="BLC37" s="9"/>
      <c r="BLD37" s="9"/>
      <c r="BLE37" s="9"/>
      <c r="BLF37" s="9"/>
      <c r="BLG37" s="9"/>
      <c r="BLH37" s="9"/>
      <c r="BLI37" s="9"/>
      <c r="BLJ37" s="9"/>
      <c r="BLK37" s="9"/>
      <c r="BLL37" s="9"/>
      <c r="BLM37" s="9"/>
      <c r="BLN37" s="9"/>
      <c r="BLO37" s="9"/>
      <c r="BLP37" s="9"/>
      <c r="BLQ37" s="9"/>
      <c r="BLR37" s="9"/>
      <c r="BLS37" s="9"/>
      <c r="BLT37" s="9"/>
      <c r="BLU37" s="9"/>
      <c r="BLV37" s="9"/>
      <c r="BLW37" s="9"/>
      <c r="BLX37" s="9"/>
      <c r="BLY37" s="9"/>
      <c r="BLZ37" s="9"/>
      <c r="BMA37" s="9"/>
      <c r="BMB37" s="9"/>
      <c r="BMC37" s="9"/>
      <c r="BMD37" s="9"/>
      <c r="BME37" s="9"/>
      <c r="BMF37" s="9"/>
      <c r="BMG37" s="9"/>
      <c r="BMH37" s="9"/>
      <c r="BMI37" s="9"/>
      <c r="BMJ37" s="9"/>
      <c r="BMK37" s="9"/>
      <c r="BML37" s="9"/>
      <c r="BMM37" s="9"/>
      <c r="BMN37" s="9"/>
      <c r="BMO37" s="9"/>
      <c r="BMP37" s="9"/>
      <c r="BMQ37" s="9"/>
      <c r="BMR37" s="9"/>
      <c r="BMS37" s="9"/>
      <c r="BMT37" s="9"/>
      <c r="BMU37" s="9"/>
      <c r="BMV37" s="9"/>
      <c r="BMW37" s="9"/>
      <c r="BMX37" s="9"/>
      <c r="BMY37" s="9"/>
      <c r="BMZ37" s="9"/>
      <c r="BNA37" s="9"/>
      <c r="BNB37" s="9"/>
      <c r="BNC37" s="9"/>
      <c r="BND37" s="9"/>
      <c r="BNE37" s="9"/>
      <c r="BNF37" s="9"/>
      <c r="BNG37" s="9"/>
      <c r="BNH37" s="9"/>
      <c r="BNI37" s="9"/>
      <c r="BNJ37" s="9"/>
      <c r="BNK37" s="9"/>
      <c r="BNL37" s="9"/>
      <c r="BNM37" s="9"/>
      <c r="BNN37" s="9"/>
      <c r="BNO37" s="9"/>
      <c r="BNP37" s="9"/>
      <c r="BNQ37" s="9"/>
      <c r="BNR37" s="9"/>
      <c r="BNS37" s="9"/>
      <c r="BNT37" s="9"/>
      <c r="BNU37" s="9"/>
      <c r="BNV37" s="9"/>
      <c r="BNW37" s="9"/>
      <c r="BNX37" s="9"/>
      <c r="BNY37" s="9"/>
      <c r="BNZ37" s="9"/>
      <c r="BOA37" s="9"/>
      <c r="BOB37" s="9"/>
      <c r="BOC37" s="9"/>
      <c r="BOD37" s="9"/>
      <c r="BOE37" s="9"/>
      <c r="BOF37" s="9"/>
      <c r="BOG37" s="9"/>
      <c r="BOH37" s="9"/>
      <c r="BOI37" s="9"/>
      <c r="BOJ37" s="9"/>
      <c r="BOK37" s="9"/>
      <c r="BOL37" s="9"/>
      <c r="BOM37" s="9"/>
      <c r="BON37" s="9"/>
      <c r="BOO37" s="9"/>
      <c r="BOP37" s="9"/>
      <c r="BOQ37" s="9"/>
      <c r="BOR37" s="9"/>
      <c r="BOS37" s="9"/>
      <c r="BOT37" s="9"/>
      <c r="BOU37" s="9"/>
      <c r="BOV37" s="9"/>
      <c r="BOW37" s="9"/>
      <c r="BOX37" s="9"/>
      <c r="BOY37" s="9"/>
      <c r="BOZ37" s="9"/>
      <c r="BPA37" s="9"/>
      <c r="BPB37" s="9"/>
      <c r="BPC37" s="9"/>
      <c r="BPD37" s="9"/>
      <c r="BPE37" s="9"/>
      <c r="BPF37" s="9"/>
      <c r="BPG37" s="9"/>
      <c r="BPH37" s="9"/>
      <c r="BPI37" s="9"/>
      <c r="BPJ37" s="9"/>
      <c r="BPK37" s="9"/>
      <c r="BPL37" s="9"/>
      <c r="BPM37" s="9"/>
      <c r="BPN37" s="9"/>
      <c r="BPO37" s="9"/>
      <c r="BPP37" s="9"/>
      <c r="BPQ37" s="9"/>
      <c r="BPR37" s="9"/>
      <c r="BPS37" s="9"/>
      <c r="BPT37" s="9"/>
      <c r="BPU37" s="9"/>
      <c r="BPV37" s="9"/>
      <c r="BPW37" s="9"/>
      <c r="BPX37" s="9"/>
      <c r="BPY37" s="9"/>
      <c r="BPZ37" s="9"/>
      <c r="BQA37" s="9"/>
      <c r="BQB37" s="9"/>
      <c r="BQC37" s="9"/>
      <c r="BQD37" s="9"/>
      <c r="BQE37" s="9"/>
      <c r="BQF37" s="9"/>
      <c r="BQG37" s="9"/>
      <c r="BQH37" s="9"/>
      <c r="BQI37" s="9"/>
      <c r="BQJ37" s="9"/>
      <c r="BQK37" s="9"/>
      <c r="BQL37" s="9"/>
      <c r="BQM37" s="9"/>
      <c r="BQN37" s="9"/>
      <c r="BQO37" s="9"/>
      <c r="BQP37" s="9"/>
      <c r="BQQ37" s="9"/>
      <c r="BQR37" s="9"/>
      <c r="BQS37" s="9"/>
      <c r="BQT37" s="9"/>
      <c r="BQU37" s="9"/>
      <c r="BQV37" s="9"/>
      <c r="BQW37" s="9"/>
      <c r="BQX37" s="9"/>
      <c r="BQY37" s="9"/>
      <c r="BQZ37" s="9"/>
      <c r="BRA37" s="9"/>
      <c r="BRB37" s="9"/>
      <c r="BRC37" s="9"/>
      <c r="BRD37" s="9"/>
      <c r="BRE37" s="9"/>
      <c r="BRF37" s="9"/>
      <c r="BRG37" s="9"/>
      <c r="BRH37" s="9"/>
      <c r="BRI37" s="9"/>
      <c r="BRJ37" s="9"/>
      <c r="BRK37" s="9"/>
      <c r="BRL37" s="9"/>
      <c r="BRM37" s="9"/>
      <c r="BRN37" s="9"/>
      <c r="BRO37" s="9"/>
      <c r="BRP37" s="9"/>
      <c r="BRQ37" s="9"/>
      <c r="BRR37" s="9"/>
      <c r="BRS37" s="9"/>
      <c r="BRT37" s="9"/>
      <c r="BRU37" s="9"/>
      <c r="BRV37" s="9"/>
      <c r="BRW37" s="9"/>
      <c r="BRX37" s="9"/>
      <c r="BRY37" s="9"/>
      <c r="BRZ37" s="9"/>
      <c r="BSA37" s="9"/>
      <c r="BSB37" s="9"/>
      <c r="BSC37" s="9"/>
      <c r="BSD37" s="9"/>
      <c r="BSE37" s="9"/>
      <c r="BSF37" s="9"/>
      <c r="BSG37" s="9"/>
      <c r="BSH37" s="9"/>
      <c r="BSI37" s="9"/>
      <c r="BSJ37" s="9"/>
      <c r="BSK37" s="9"/>
      <c r="BSL37" s="9"/>
      <c r="BSM37" s="9"/>
      <c r="BSN37" s="9"/>
      <c r="BSO37" s="9"/>
      <c r="BSP37" s="9"/>
      <c r="BSQ37" s="9"/>
      <c r="BSR37" s="9"/>
      <c r="BSS37" s="9"/>
      <c r="BST37" s="9"/>
      <c r="BSU37" s="9"/>
      <c r="BSV37" s="9"/>
      <c r="BSW37" s="9"/>
      <c r="BSX37" s="9"/>
      <c r="BSY37" s="9"/>
      <c r="BSZ37" s="9"/>
      <c r="BTA37" s="9"/>
      <c r="BTB37" s="9"/>
      <c r="BTC37" s="9"/>
      <c r="BTD37" s="9"/>
      <c r="BTE37" s="9"/>
      <c r="BTF37" s="9"/>
      <c r="BTG37" s="9"/>
      <c r="BTH37" s="9"/>
      <c r="BTI37" s="9"/>
      <c r="BTJ37" s="9"/>
      <c r="BTK37" s="9"/>
      <c r="BTL37" s="9"/>
      <c r="BTM37" s="9"/>
      <c r="BTN37" s="9"/>
      <c r="BTO37" s="9"/>
      <c r="BTP37" s="9"/>
      <c r="BTQ37" s="9"/>
      <c r="BTR37" s="9"/>
      <c r="BTS37" s="9"/>
      <c r="BTT37" s="9"/>
      <c r="BTU37" s="9"/>
      <c r="BTV37" s="9"/>
      <c r="BTW37" s="9"/>
      <c r="BTX37" s="9"/>
      <c r="BTY37" s="9"/>
      <c r="BTZ37" s="9"/>
      <c r="BUA37" s="9"/>
      <c r="BUB37" s="9"/>
      <c r="BUC37" s="9"/>
      <c r="BUD37" s="9"/>
      <c r="BUE37" s="9"/>
      <c r="BUF37" s="9"/>
      <c r="BUG37" s="9"/>
      <c r="BUH37" s="9"/>
      <c r="BUI37" s="9"/>
      <c r="BUJ37" s="9"/>
      <c r="BUK37" s="9"/>
      <c r="BUL37" s="9"/>
      <c r="BUM37" s="9"/>
      <c r="BUN37" s="9"/>
      <c r="BUO37" s="9"/>
      <c r="BUP37" s="9"/>
      <c r="BUQ37" s="9"/>
      <c r="BUR37" s="9"/>
      <c r="BUS37" s="9"/>
      <c r="BUT37" s="9"/>
      <c r="BUU37" s="9"/>
      <c r="BUV37" s="9"/>
      <c r="BUW37" s="9"/>
      <c r="BUX37" s="9"/>
      <c r="BUY37" s="9"/>
      <c r="BUZ37" s="9"/>
      <c r="BVA37" s="9"/>
      <c r="BVB37" s="9"/>
      <c r="BVC37" s="9"/>
      <c r="BVD37" s="9"/>
      <c r="BVE37" s="9"/>
      <c r="BVF37" s="9"/>
      <c r="BVG37" s="9"/>
      <c r="BVH37" s="9"/>
      <c r="BVI37" s="9"/>
      <c r="BVJ37" s="9"/>
      <c r="BVK37" s="9"/>
      <c r="BVL37" s="9"/>
      <c r="BVM37" s="9"/>
      <c r="BVN37" s="9"/>
      <c r="BVO37" s="9"/>
      <c r="BVP37" s="9"/>
      <c r="BVQ37" s="9"/>
      <c r="BVR37" s="9"/>
      <c r="BVS37" s="9"/>
      <c r="BVT37" s="9"/>
      <c r="BVU37" s="9"/>
      <c r="BVV37" s="9"/>
      <c r="BVW37" s="9"/>
      <c r="BVX37" s="9"/>
      <c r="BVY37" s="9"/>
      <c r="BVZ37" s="9"/>
      <c r="BWA37" s="9"/>
      <c r="BWB37" s="9"/>
      <c r="BWC37" s="9"/>
      <c r="BWD37" s="9"/>
      <c r="BWE37" s="9"/>
      <c r="BWF37" s="9"/>
      <c r="BWG37" s="9"/>
      <c r="BWH37" s="9"/>
      <c r="BWI37" s="9"/>
      <c r="BWJ37" s="9"/>
      <c r="BWK37" s="9"/>
      <c r="BWL37" s="9"/>
      <c r="BWM37" s="9"/>
      <c r="BWN37" s="9"/>
      <c r="BWO37" s="9"/>
      <c r="BWP37" s="9"/>
      <c r="BWQ37" s="9"/>
      <c r="BWR37" s="9"/>
      <c r="BWS37" s="9"/>
      <c r="BWT37" s="9"/>
      <c r="BWU37" s="9"/>
      <c r="BWV37" s="9"/>
      <c r="BWW37" s="9"/>
      <c r="BWX37" s="9"/>
      <c r="BWY37" s="9"/>
      <c r="BWZ37" s="9"/>
      <c r="BXA37" s="9"/>
      <c r="BXB37" s="9"/>
      <c r="BXC37" s="9"/>
      <c r="BXD37" s="9"/>
      <c r="BXE37" s="9"/>
      <c r="BXF37" s="9"/>
      <c r="BXG37" s="9"/>
      <c r="BXH37" s="9"/>
      <c r="BXI37" s="9"/>
      <c r="BXJ37" s="9"/>
      <c r="BXK37" s="9"/>
      <c r="BXL37" s="9"/>
      <c r="BXM37" s="9"/>
      <c r="BXN37" s="9"/>
      <c r="BXO37" s="9"/>
      <c r="BXP37" s="9"/>
      <c r="BXQ37" s="9"/>
      <c r="BXR37" s="9"/>
      <c r="BXS37" s="9"/>
      <c r="BXT37" s="9"/>
      <c r="BXU37" s="9"/>
      <c r="BXV37" s="9"/>
      <c r="BXW37" s="9"/>
      <c r="BXX37" s="9"/>
      <c r="BXY37" s="9"/>
      <c r="BXZ37" s="9"/>
      <c r="BYA37" s="9"/>
      <c r="BYB37" s="9"/>
      <c r="BYC37" s="9"/>
      <c r="BYD37" s="9"/>
      <c r="BYE37" s="9"/>
      <c r="BYF37" s="9"/>
      <c r="BYG37" s="9"/>
      <c r="BYH37" s="9"/>
      <c r="BYI37" s="9"/>
      <c r="BYJ37" s="9"/>
      <c r="BYK37" s="9"/>
      <c r="BYL37" s="9"/>
      <c r="BYM37" s="9"/>
      <c r="BYN37" s="9"/>
      <c r="BYO37" s="9"/>
      <c r="BYP37" s="9"/>
      <c r="BYQ37" s="9"/>
      <c r="BYR37" s="9"/>
      <c r="BYS37" s="9"/>
      <c r="BYT37" s="9"/>
      <c r="BYU37" s="9"/>
      <c r="BYV37" s="9"/>
      <c r="BYW37" s="9"/>
      <c r="BYX37" s="9"/>
      <c r="BYY37" s="9"/>
      <c r="BYZ37" s="9"/>
      <c r="BZA37" s="9"/>
      <c r="BZB37" s="9"/>
      <c r="BZC37" s="9"/>
      <c r="BZD37" s="9"/>
      <c r="BZE37" s="9"/>
      <c r="BZF37" s="9"/>
      <c r="BZG37" s="9"/>
      <c r="BZH37" s="9"/>
      <c r="BZI37" s="9"/>
      <c r="BZJ37" s="9"/>
      <c r="BZK37" s="9"/>
      <c r="BZL37" s="9"/>
      <c r="BZM37" s="9"/>
      <c r="BZN37" s="9"/>
      <c r="BZO37" s="9"/>
      <c r="BZP37" s="9"/>
      <c r="BZQ37" s="9"/>
      <c r="BZR37" s="9"/>
      <c r="BZS37" s="9"/>
      <c r="BZT37" s="9"/>
      <c r="BZU37" s="9"/>
      <c r="BZV37" s="9"/>
      <c r="BZW37" s="9"/>
      <c r="BZX37" s="9"/>
      <c r="BZY37" s="9"/>
      <c r="BZZ37" s="9"/>
      <c r="CAA37" s="9"/>
      <c r="CAB37" s="9"/>
      <c r="CAC37" s="9"/>
      <c r="CAD37" s="9"/>
      <c r="CAE37" s="9"/>
      <c r="CAF37" s="9"/>
      <c r="CAG37" s="9"/>
      <c r="CAH37" s="9"/>
      <c r="CAI37" s="9"/>
      <c r="CAJ37" s="9"/>
      <c r="CAK37" s="9"/>
      <c r="CAL37" s="9"/>
      <c r="CAM37" s="9"/>
      <c r="CAN37" s="9"/>
      <c r="CAO37" s="9"/>
      <c r="CAP37" s="9"/>
      <c r="CAQ37" s="9"/>
      <c r="CAR37" s="9"/>
      <c r="CAS37" s="9"/>
      <c r="CAT37" s="9"/>
      <c r="CAU37" s="9"/>
      <c r="CAV37" s="9"/>
      <c r="CAW37" s="9"/>
      <c r="CAX37" s="9"/>
      <c r="CAY37" s="9"/>
      <c r="CAZ37" s="9"/>
      <c r="CBA37" s="9"/>
      <c r="CBB37" s="9"/>
      <c r="CBC37" s="9"/>
      <c r="CBD37" s="9"/>
      <c r="CBE37" s="9"/>
      <c r="CBF37" s="9"/>
      <c r="CBG37" s="9"/>
      <c r="CBH37" s="9"/>
      <c r="CBI37" s="9"/>
      <c r="CBJ37" s="9"/>
      <c r="CBK37" s="9"/>
      <c r="CBL37" s="9"/>
      <c r="CBM37" s="9"/>
      <c r="CBN37" s="9"/>
      <c r="CBO37" s="9"/>
      <c r="CBP37" s="9"/>
      <c r="CBQ37" s="9"/>
      <c r="CBR37" s="9"/>
      <c r="CBS37" s="9"/>
      <c r="CBT37" s="9"/>
      <c r="CBU37" s="9"/>
      <c r="CBV37" s="9"/>
      <c r="CBW37" s="9"/>
      <c r="CBX37" s="9"/>
      <c r="CBY37" s="9"/>
      <c r="CBZ37" s="9"/>
      <c r="CCA37" s="9"/>
      <c r="CCB37" s="9"/>
      <c r="CCC37" s="9"/>
      <c r="CCD37" s="9"/>
      <c r="CCE37" s="9"/>
      <c r="CCF37" s="9"/>
      <c r="CCG37" s="9"/>
      <c r="CCH37" s="9"/>
      <c r="CCI37" s="9"/>
      <c r="CCJ37" s="9"/>
      <c r="CCK37" s="9"/>
      <c r="CCL37" s="9"/>
      <c r="CCM37" s="9"/>
      <c r="CCN37" s="9"/>
      <c r="CCO37" s="9"/>
      <c r="CCP37" s="9"/>
      <c r="CCQ37" s="9"/>
      <c r="CCR37" s="9"/>
      <c r="CCS37" s="9"/>
      <c r="CCT37" s="9"/>
      <c r="CCU37" s="9"/>
      <c r="CCV37" s="9"/>
      <c r="CCW37" s="9"/>
      <c r="CCX37" s="9"/>
      <c r="CCY37" s="9"/>
      <c r="CCZ37" s="9"/>
      <c r="CDA37" s="9"/>
      <c r="CDB37" s="9"/>
      <c r="CDC37" s="9"/>
      <c r="CDD37" s="9"/>
      <c r="CDE37" s="9"/>
      <c r="CDF37" s="9"/>
      <c r="CDG37" s="9"/>
      <c r="CDH37" s="9"/>
      <c r="CDI37" s="9"/>
      <c r="CDJ37" s="9"/>
      <c r="CDK37" s="9"/>
      <c r="CDL37" s="9"/>
      <c r="CDM37" s="9"/>
      <c r="CDN37" s="9"/>
      <c r="CDO37" s="9"/>
      <c r="CDP37" s="9"/>
      <c r="CDQ37" s="9"/>
      <c r="CDR37" s="9"/>
      <c r="CDS37" s="9"/>
      <c r="CDT37" s="9"/>
      <c r="CDU37" s="9"/>
      <c r="CDV37" s="9"/>
      <c r="CDW37" s="9"/>
      <c r="CDX37" s="9"/>
      <c r="CDY37" s="9"/>
      <c r="CDZ37" s="9"/>
      <c r="CEA37" s="9"/>
      <c r="CEB37" s="9"/>
      <c r="CEC37" s="9"/>
      <c r="CED37" s="9"/>
      <c r="CEE37" s="9"/>
      <c r="CEF37" s="9"/>
      <c r="CEG37" s="9"/>
      <c r="CEH37" s="9"/>
      <c r="CEI37" s="9"/>
      <c r="CEJ37" s="9"/>
      <c r="CEK37" s="9"/>
      <c r="CEL37" s="9"/>
      <c r="CEM37" s="9"/>
      <c r="CEN37" s="9"/>
      <c r="CEO37" s="9"/>
      <c r="CEP37" s="9"/>
      <c r="CEQ37" s="9"/>
      <c r="CER37" s="9"/>
      <c r="CES37" s="9"/>
      <c r="CET37" s="9"/>
      <c r="CEU37" s="9"/>
      <c r="CEV37" s="9"/>
      <c r="CEW37" s="9"/>
      <c r="CEX37" s="9"/>
      <c r="CEY37" s="9"/>
      <c r="CEZ37" s="9"/>
      <c r="CFA37" s="9"/>
      <c r="CFB37" s="9"/>
      <c r="CFC37" s="9"/>
      <c r="CFD37" s="9"/>
      <c r="CFE37" s="9"/>
      <c r="CFF37" s="9"/>
      <c r="CFG37" s="9"/>
      <c r="CFH37" s="9"/>
      <c r="CFI37" s="9"/>
      <c r="CFJ37" s="9"/>
      <c r="CFK37" s="9"/>
      <c r="CFL37" s="9"/>
      <c r="CFM37" s="9"/>
      <c r="CFN37" s="9"/>
      <c r="CFO37" s="9"/>
      <c r="CFP37" s="9"/>
      <c r="CFQ37" s="9"/>
      <c r="CFR37" s="9"/>
      <c r="CFS37" s="9"/>
      <c r="CFT37" s="9"/>
      <c r="CFU37" s="9"/>
      <c r="CFV37" s="9"/>
      <c r="CFW37" s="9"/>
      <c r="CFX37" s="9"/>
      <c r="CFY37" s="9"/>
      <c r="CFZ37" s="9"/>
      <c r="CGA37" s="9"/>
      <c r="CGB37" s="9"/>
      <c r="CGC37" s="9"/>
      <c r="CGD37" s="9"/>
      <c r="CGE37" s="9"/>
      <c r="CGF37" s="9"/>
      <c r="CGG37" s="9"/>
      <c r="CGH37" s="9"/>
      <c r="CGI37" s="9"/>
      <c r="CGJ37" s="9"/>
      <c r="CGK37" s="9"/>
      <c r="CGL37" s="9"/>
      <c r="CGM37" s="9"/>
      <c r="CGN37" s="9"/>
      <c r="CGO37" s="9"/>
      <c r="CGP37" s="9"/>
      <c r="CGQ37" s="9"/>
      <c r="CGR37" s="9"/>
      <c r="CGS37" s="9"/>
      <c r="CGT37" s="9"/>
      <c r="CGU37" s="9"/>
      <c r="CGV37" s="9"/>
      <c r="CGW37" s="9"/>
      <c r="CGX37" s="9"/>
      <c r="CGY37" s="9"/>
      <c r="CGZ37" s="9"/>
      <c r="CHA37" s="9"/>
      <c r="CHB37" s="9"/>
      <c r="CHC37" s="9"/>
      <c r="CHD37" s="9"/>
      <c r="CHE37" s="9"/>
      <c r="CHF37" s="9"/>
      <c r="CHG37" s="9"/>
      <c r="CHH37" s="9"/>
      <c r="CHI37" s="9"/>
      <c r="CHJ37" s="9"/>
      <c r="CHK37" s="9"/>
      <c r="CHL37" s="9"/>
      <c r="CHM37" s="9"/>
      <c r="CHN37" s="9"/>
      <c r="CHO37" s="9"/>
      <c r="CHP37" s="9"/>
      <c r="CHQ37" s="9"/>
      <c r="CHR37" s="9"/>
      <c r="CHS37" s="9"/>
      <c r="CHT37" s="9"/>
      <c r="CHU37" s="9"/>
      <c r="CHV37" s="9"/>
      <c r="CHW37" s="9"/>
      <c r="CHX37" s="9"/>
      <c r="CHY37" s="9"/>
      <c r="CHZ37" s="9"/>
      <c r="CIA37" s="9"/>
      <c r="CIB37" s="9"/>
      <c r="CIC37" s="9"/>
      <c r="CID37" s="9"/>
      <c r="CIE37" s="9"/>
      <c r="CIF37" s="9"/>
      <c r="CIG37" s="9"/>
      <c r="CIH37" s="9"/>
      <c r="CII37" s="9"/>
      <c r="CIJ37" s="9"/>
      <c r="CIK37" s="9"/>
      <c r="CIL37" s="9"/>
      <c r="CIM37" s="9"/>
      <c r="CIN37" s="9"/>
      <c r="CIO37" s="9"/>
      <c r="CIP37" s="9"/>
      <c r="CIQ37" s="9"/>
      <c r="CIR37" s="9"/>
      <c r="CIS37" s="9"/>
      <c r="CIT37" s="9"/>
      <c r="CIU37" s="9"/>
      <c r="CIV37" s="9"/>
      <c r="CIW37" s="9"/>
      <c r="CIX37" s="9"/>
      <c r="CIY37" s="9"/>
      <c r="CIZ37" s="9"/>
      <c r="CJA37" s="9"/>
      <c r="CJB37" s="9"/>
      <c r="CJC37" s="9"/>
      <c r="CJD37" s="9"/>
      <c r="CJE37" s="9"/>
      <c r="CJF37" s="9"/>
      <c r="CJG37" s="9"/>
      <c r="CJH37" s="9"/>
      <c r="CJI37" s="9"/>
      <c r="CJJ37" s="9"/>
      <c r="CJK37" s="9"/>
      <c r="CJL37" s="9"/>
      <c r="CJM37" s="9"/>
      <c r="CJN37" s="9"/>
      <c r="CJO37" s="9"/>
      <c r="CJP37" s="9"/>
      <c r="CJQ37" s="9"/>
      <c r="CJR37" s="9"/>
      <c r="CJS37" s="9"/>
      <c r="CJT37" s="9"/>
      <c r="CJU37" s="9"/>
      <c r="CJV37" s="9"/>
      <c r="CJW37" s="9"/>
      <c r="CJX37" s="9"/>
      <c r="CJY37" s="9"/>
      <c r="CJZ37" s="9"/>
      <c r="CKA37" s="9"/>
      <c r="CKB37" s="9"/>
      <c r="CKC37" s="9"/>
      <c r="CKD37" s="9"/>
      <c r="CKE37" s="9"/>
      <c r="CKF37" s="9"/>
      <c r="CKG37" s="9"/>
      <c r="CKH37" s="9"/>
      <c r="CKI37" s="9"/>
      <c r="CKJ37" s="9"/>
      <c r="CKK37" s="9"/>
      <c r="CKL37" s="9"/>
      <c r="CKM37" s="9"/>
      <c r="CKN37" s="9"/>
      <c r="CKO37" s="9"/>
      <c r="CKP37" s="9"/>
      <c r="CKQ37" s="9"/>
      <c r="CKR37" s="9"/>
      <c r="CKS37" s="9"/>
      <c r="CKT37" s="9"/>
      <c r="CKU37" s="9"/>
      <c r="CKV37" s="9"/>
      <c r="CKW37" s="9"/>
      <c r="CKX37" s="9"/>
      <c r="CKY37" s="9"/>
      <c r="CKZ37" s="9"/>
      <c r="CLA37" s="9"/>
      <c r="CLB37" s="9"/>
      <c r="CLC37" s="9"/>
      <c r="CLD37" s="9"/>
      <c r="CLE37" s="9"/>
      <c r="CLF37" s="9"/>
      <c r="CLG37" s="9"/>
      <c r="CLH37" s="9"/>
      <c r="CLI37" s="9"/>
      <c r="CLJ37" s="9"/>
      <c r="CLK37" s="9"/>
      <c r="CLL37" s="9"/>
      <c r="CLM37" s="9"/>
      <c r="CLN37" s="9"/>
      <c r="CLO37" s="9"/>
      <c r="CLP37" s="9"/>
      <c r="CLQ37" s="9"/>
      <c r="CLR37" s="9"/>
      <c r="CLS37" s="9"/>
      <c r="CLT37" s="9"/>
      <c r="CLU37" s="9"/>
      <c r="CLV37" s="9"/>
      <c r="CLW37" s="9"/>
      <c r="CLX37" s="9"/>
      <c r="CLY37" s="9"/>
      <c r="CLZ37" s="9"/>
      <c r="CMA37" s="9"/>
      <c r="CMB37" s="9"/>
      <c r="CMC37" s="9"/>
      <c r="CMD37" s="9"/>
      <c r="CME37" s="9"/>
      <c r="CMF37" s="9"/>
      <c r="CMG37" s="9"/>
      <c r="CMH37" s="9"/>
      <c r="CMI37" s="9"/>
      <c r="CMJ37" s="9"/>
      <c r="CMK37" s="9"/>
      <c r="CML37" s="9"/>
      <c r="CMM37" s="9"/>
      <c r="CMN37" s="9"/>
      <c r="CMO37" s="9"/>
      <c r="CMP37" s="9"/>
      <c r="CMQ37" s="9"/>
      <c r="CMR37" s="9"/>
      <c r="CMS37" s="9"/>
      <c r="CMT37" s="9"/>
      <c r="CMU37" s="9"/>
      <c r="CMV37" s="9"/>
      <c r="CMW37" s="9"/>
      <c r="CMX37" s="9"/>
      <c r="CMY37" s="9"/>
      <c r="CMZ37" s="9"/>
      <c r="CNA37" s="9"/>
      <c r="CNB37" s="9"/>
      <c r="CNC37" s="9"/>
      <c r="CND37" s="9"/>
      <c r="CNE37" s="9"/>
      <c r="CNF37" s="9"/>
      <c r="CNG37" s="9"/>
      <c r="CNH37" s="9"/>
      <c r="CNI37" s="9"/>
      <c r="CNJ37" s="9"/>
      <c r="CNK37" s="9"/>
      <c r="CNL37" s="9"/>
      <c r="CNM37" s="9"/>
      <c r="CNN37" s="9"/>
      <c r="CNO37" s="9"/>
      <c r="CNP37" s="9"/>
      <c r="CNQ37" s="9"/>
      <c r="CNR37" s="9"/>
      <c r="CNS37" s="9"/>
      <c r="CNT37" s="9"/>
      <c r="CNU37" s="9"/>
    </row>
    <row r="38" spans="1:2413" ht="30" x14ac:dyDescent="0.2">
      <c r="A38" s="99">
        <v>22</v>
      </c>
      <c r="B38" s="100" t="s">
        <v>25</v>
      </c>
      <c r="C38" s="101">
        <v>2</v>
      </c>
      <c r="D38" s="101">
        <v>2</v>
      </c>
      <c r="E38" s="101">
        <v>2</v>
      </c>
      <c r="F38" s="101">
        <v>2</v>
      </c>
      <c r="G38" s="102">
        <f t="shared" si="0"/>
        <v>2</v>
      </c>
      <c r="H38" s="103">
        <f>IF(G42=0,0,G38/G$42)</f>
        <v>4.1666666666666664E-2</v>
      </c>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row>
    <row r="39" spans="1:2413" ht="15" customHeight="1" x14ac:dyDescent="0.2">
      <c r="A39" s="99">
        <v>23</v>
      </c>
      <c r="B39" s="100" t="s">
        <v>205</v>
      </c>
      <c r="C39" s="101">
        <v>2</v>
      </c>
      <c r="D39" s="101">
        <v>2</v>
      </c>
      <c r="E39" s="101">
        <v>2</v>
      </c>
      <c r="F39" s="101">
        <v>2</v>
      </c>
      <c r="G39" s="102">
        <f t="shared" si="0"/>
        <v>2</v>
      </c>
      <c r="H39" s="103">
        <f>IF(G42=0,0,G39/G$42)</f>
        <v>4.1666666666666664E-2</v>
      </c>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row>
    <row r="40" spans="1:2413" ht="15" customHeight="1" x14ac:dyDescent="0.2">
      <c r="A40" s="99">
        <v>24</v>
      </c>
      <c r="B40" s="100" t="s">
        <v>790</v>
      </c>
      <c r="C40" s="101">
        <v>2</v>
      </c>
      <c r="D40" s="101">
        <v>2</v>
      </c>
      <c r="E40" s="101">
        <v>2</v>
      </c>
      <c r="F40" s="101">
        <v>2</v>
      </c>
      <c r="G40" s="102">
        <f t="shared" si="0"/>
        <v>2</v>
      </c>
      <c r="H40" s="103">
        <f>IF(G42=0,0,G40/G$42)</f>
        <v>4.1666666666666664E-2</v>
      </c>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row>
    <row r="41" spans="1:2413" ht="15" customHeight="1" x14ac:dyDescent="0.2">
      <c r="A41" s="99"/>
      <c r="B41" s="100"/>
      <c r="C41" s="106"/>
      <c r="D41" s="106"/>
      <c r="E41" s="106"/>
      <c r="F41" s="106"/>
      <c r="G41" s="106"/>
      <c r="H41" s="107"/>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row>
    <row r="42" spans="1:2413" ht="15" customHeight="1" x14ac:dyDescent="0.2">
      <c r="A42" s="108"/>
      <c r="B42" s="109" t="s">
        <v>115</v>
      </c>
      <c r="C42" s="110">
        <f>SUM(C17:C41)</f>
        <v>48</v>
      </c>
      <c r="D42" s="110">
        <f t="shared" ref="D42:G42" si="1">SUM(D17:D41)</f>
        <v>48</v>
      </c>
      <c r="E42" s="110">
        <f t="shared" si="1"/>
        <v>48</v>
      </c>
      <c r="F42" s="110">
        <f t="shared" si="1"/>
        <v>48</v>
      </c>
      <c r="G42" s="111">
        <f t="shared" si="1"/>
        <v>48</v>
      </c>
      <c r="H42" s="112">
        <f>SUM(H17:H40)</f>
        <v>0.99999999999999978</v>
      </c>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row>
    <row r="43" spans="1:2413" ht="15" customHeight="1" x14ac:dyDescent="0.2">
      <c r="A43" s="108"/>
      <c r="B43" s="109" t="s">
        <v>109</v>
      </c>
      <c r="C43" s="113"/>
      <c r="D43" s="113"/>
      <c r="E43" s="113"/>
      <c r="F43" s="113"/>
      <c r="G43" s="111">
        <f>IF(G42=0,0.5,AVERAGEIF(G17:G40,"&lt;&gt;0"))</f>
        <v>2.6666666666666665</v>
      </c>
      <c r="H43" s="112">
        <f>G43*1/3</f>
        <v>0.88888888888888884</v>
      </c>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row>
    <row r="44" spans="1:2413" ht="15" customHeight="1" x14ac:dyDescent="0.2">
      <c r="A44" s="99"/>
      <c r="B44" s="100"/>
      <c r="C44" s="106"/>
      <c r="D44" s="106"/>
      <c r="E44" s="106"/>
      <c r="F44" s="106"/>
      <c r="G44" s="106"/>
      <c r="H44" s="114"/>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row>
    <row r="45" spans="1:2413" ht="15" customHeight="1" x14ac:dyDescent="0.2">
      <c r="A45" s="92"/>
      <c r="B45" s="93" t="s">
        <v>5</v>
      </c>
      <c r="C45" s="115"/>
      <c r="D45" s="115"/>
      <c r="E45" s="115"/>
      <c r="F45" s="115"/>
      <c r="G45" s="115"/>
      <c r="H45" s="116"/>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row>
    <row r="46" spans="1:2413" ht="15" customHeight="1" x14ac:dyDescent="0.2">
      <c r="A46" s="72" t="s">
        <v>0</v>
      </c>
      <c r="B46" s="117" t="s">
        <v>1</v>
      </c>
      <c r="C46" s="98" t="s">
        <v>84</v>
      </c>
      <c r="D46" s="98" t="s">
        <v>85</v>
      </c>
      <c r="E46" s="98" t="s">
        <v>86</v>
      </c>
      <c r="F46" s="98" t="s">
        <v>87</v>
      </c>
      <c r="G46" s="98" t="s">
        <v>88</v>
      </c>
      <c r="H46" s="73" t="s">
        <v>89</v>
      </c>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row>
    <row r="47" spans="1:2413" ht="15" customHeight="1" x14ac:dyDescent="0.2">
      <c r="A47" s="118">
        <v>25</v>
      </c>
      <c r="B47" s="100" t="s">
        <v>6</v>
      </c>
      <c r="C47" s="101">
        <v>0.5</v>
      </c>
      <c r="D47" s="101">
        <v>0.5</v>
      </c>
      <c r="E47" s="101">
        <v>0.5</v>
      </c>
      <c r="F47" s="101">
        <v>0.5</v>
      </c>
      <c r="G47" s="102">
        <f t="shared" ref="G47:G81" si="2">IF(C47 = "NA", 0, AVERAGE(C47:F47))</f>
        <v>0.5</v>
      </c>
      <c r="H47" s="107">
        <f>IF(G83=0,0,G47/G$83)</f>
        <v>2.5157232704402517E-2</v>
      </c>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row>
    <row r="48" spans="1:2413" ht="15" customHeight="1" x14ac:dyDescent="0.2">
      <c r="A48" s="118">
        <v>26</v>
      </c>
      <c r="B48" s="100" t="s">
        <v>7</v>
      </c>
      <c r="C48" s="101">
        <v>0.5</v>
      </c>
      <c r="D48" s="101">
        <v>0.5</v>
      </c>
      <c r="E48" s="101">
        <v>0.5</v>
      </c>
      <c r="F48" s="101">
        <v>0.5</v>
      </c>
      <c r="G48" s="102">
        <f t="shared" si="2"/>
        <v>0.5</v>
      </c>
      <c r="H48" s="107">
        <f>IF(G83=0,0,G48/G$83)</f>
        <v>2.5157232704402517E-2</v>
      </c>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row>
    <row r="49" spans="1:130" ht="30" x14ac:dyDescent="0.2">
      <c r="A49" s="118">
        <v>27</v>
      </c>
      <c r="B49" s="100" t="s">
        <v>26</v>
      </c>
      <c r="C49" s="101">
        <v>0.5</v>
      </c>
      <c r="D49" s="101">
        <v>0.5</v>
      </c>
      <c r="E49" s="101">
        <v>0.5</v>
      </c>
      <c r="F49" s="101">
        <v>0.5</v>
      </c>
      <c r="G49" s="102">
        <f t="shared" si="2"/>
        <v>0.5</v>
      </c>
      <c r="H49" s="107">
        <f>IF(G83=0,0,G49/G$83)</f>
        <v>2.5157232704402517E-2</v>
      </c>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row>
    <row r="50" spans="1:130" ht="15" customHeight="1" x14ac:dyDescent="0.2">
      <c r="A50" s="118">
        <v>28</v>
      </c>
      <c r="B50" s="105" t="s">
        <v>206</v>
      </c>
      <c r="C50" s="101">
        <v>2</v>
      </c>
      <c r="D50" s="101">
        <v>1</v>
      </c>
      <c r="E50" s="101">
        <v>0.5</v>
      </c>
      <c r="F50" s="101">
        <v>2</v>
      </c>
      <c r="G50" s="102">
        <f t="shared" si="2"/>
        <v>1.375</v>
      </c>
      <c r="H50" s="107">
        <f>IF(G83=0,0,G50/G$83)</f>
        <v>6.9182389937106917E-2</v>
      </c>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row>
    <row r="51" spans="1:130" ht="15" customHeight="1" x14ac:dyDescent="0.2">
      <c r="A51" s="118">
        <v>29</v>
      </c>
      <c r="B51" s="100" t="s">
        <v>794</v>
      </c>
      <c r="C51" s="101">
        <v>0.5</v>
      </c>
      <c r="D51" s="101">
        <v>0.5</v>
      </c>
      <c r="E51" s="101">
        <v>0.5</v>
      </c>
      <c r="F51" s="101">
        <v>0.5</v>
      </c>
      <c r="G51" s="102">
        <f t="shared" si="2"/>
        <v>0.5</v>
      </c>
      <c r="H51" s="107">
        <f>IF(G83=0,0,G51/G$83)</f>
        <v>2.5157232704402517E-2</v>
      </c>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row>
    <row r="52" spans="1:130" ht="30" x14ac:dyDescent="0.2">
      <c r="A52" s="118">
        <v>30</v>
      </c>
      <c r="B52" s="100" t="s">
        <v>8</v>
      </c>
      <c r="C52" s="101">
        <v>2</v>
      </c>
      <c r="D52" s="101">
        <v>0.5</v>
      </c>
      <c r="E52" s="101">
        <v>0.5</v>
      </c>
      <c r="F52" s="101">
        <v>2</v>
      </c>
      <c r="G52" s="102">
        <f t="shared" si="2"/>
        <v>1.25</v>
      </c>
      <c r="H52" s="107">
        <f>IF(G83=0,0,G52/G$83)</f>
        <v>6.2893081761006289E-2</v>
      </c>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row>
    <row r="53" spans="1:130" s="9" customFormat="1" x14ac:dyDescent="0.2">
      <c r="A53" s="118">
        <v>31</v>
      </c>
      <c r="B53" s="100" t="s">
        <v>132</v>
      </c>
      <c r="C53" s="101" t="s">
        <v>276</v>
      </c>
      <c r="D53" s="101" t="s">
        <v>276</v>
      </c>
      <c r="E53" s="101" t="s">
        <v>276</v>
      </c>
      <c r="F53" s="101" t="s">
        <v>276</v>
      </c>
      <c r="G53" s="102">
        <f t="shared" si="2"/>
        <v>0</v>
      </c>
      <c r="H53" s="107">
        <f>IF(G83=0,0,G53/G$83)</f>
        <v>0</v>
      </c>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row>
    <row r="54" spans="1:130" ht="15" customHeight="1" x14ac:dyDescent="0.2">
      <c r="A54" s="118">
        <v>32</v>
      </c>
      <c r="B54" s="100" t="s">
        <v>795</v>
      </c>
      <c r="C54" s="101">
        <v>0.5</v>
      </c>
      <c r="D54" s="101">
        <v>0.5</v>
      </c>
      <c r="E54" s="101">
        <v>0.5</v>
      </c>
      <c r="F54" s="101">
        <v>0.5</v>
      </c>
      <c r="G54" s="102">
        <f t="shared" si="2"/>
        <v>0.5</v>
      </c>
      <c r="H54" s="107">
        <f>IF(G83=0,0,G54/G$83)</f>
        <v>2.5157232704402517E-2</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row>
    <row r="55" spans="1:130" ht="15" customHeight="1" x14ac:dyDescent="0.2">
      <c r="A55" s="118">
        <v>33</v>
      </c>
      <c r="B55" s="100" t="s">
        <v>796</v>
      </c>
      <c r="C55" s="101">
        <v>0.5</v>
      </c>
      <c r="D55" s="101">
        <v>0.5</v>
      </c>
      <c r="E55" s="101">
        <v>0.5</v>
      </c>
      <c r="F55" s="101">
        <v>0.5</v>
      </c>
      <c r="G55" s="102">
        <f t="shared" si="2"/>
        <v>0.5</v>
      </c>
      <c r="H55" s="107">
        <f>IF(G83=0,0,G55/G$83)</f>
        <v>2.5157232704402517E-2</v>
      </c>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row>
    <row r="56" spans="1:130" s="11" customFormat="1" ht="15" customHeight="1" x14ac:dyDescent="0.2">
      <c r="A56" s="118">
        <v>34</v>
      </c>
      <c r="B56" s="105" t="s">
        <v>803</v>
      </c>
      <c r="C56" s="101">
        <v>0.5</v>
      </c>
      <c r="D56" s="101">
        <v>0.5</v>
      </c>
      <c r="E56" s="101">
        <v>0.5</v>
      </c>
      <c r="F56" s="101">
        <v>0.5</v>
      </c>
      <c r="G56" s="102">
        <f t="shared" si="2"/>
        <v>0.5</v>
      </c>
      <c r="H56" s="107">
        <f>IF(G83=0,0,G56/G$83)</f>
        <v>2.5157232704402517E-2</v>
      </c>
    </row>
    <row r="57" spans="1:130" ht="15" customHeight="1" x14ac:dyDescent="0.2">
      <c r="A57" s="118">
        <v>35</v>
      </c>
      <c r="B57" s="105" t="s">
        <v>804</v>
      </c>
      <c r="C57" s="101">
        <v>0.5</v>
      </c>
      <c r="D57" s="101">
        <v>0.5</v>
      </c>
      <c r="E57" s="101">
        <v>0.5</v>
      </c>
      <c r="F57" s="101">
        <v>0.5</v>
      </c>
      <c r="G57" s="102">
        <f t="shared" si="2"/>
        <v>0.5</v>
      </c>
      <c r="H57" s="107">
        <f>IF(G83=0,0,G57/G$83)</f>
        <v>2.5157232704402517E-2</v>
      </c>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row>
    <row r="58" spans="1:130" ht="30" x14ac:dyDescent="0.2">
      <c r="A58" s="118">
        <v>36</v>
      </c>
      <c r="B58" s="100" t="s">
        <v>91</v>
      </c>
      <c r="C58" s="101">
        <v>1</v>
      </c>
      <c r="D58" s="101">
        <v>0.5</v>
      </c>
      <c r="E58" s="101">
        <v>1</v>
      </c>
      <c r="F58" s="101">
        <v>0.5</v>
      </c>
      <c r="G58" s="102">
        <f t="shared" si="2"/>
        <v>0.75</v>
      </c>
      <c r="H58" s="107">
        <f>IF(G83=0,0,G58/G$83)</f>
        <v>3.7735849056603772E-2</v>
      </c>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row>
    <row r="59" spans="1:130" ht="15" customHeight="1" x14ac:dyDescent="0.2">
      <c r="A59" s="118">
        <v>37</v>
      </c>
      <c r="B59" s="105" t="s">
        <v>324</v>
      </c>
      <c r="C59" s="101">
        <v>1</v>
      </c>
      <c r="D59" s="101">
        <v>1</v>
      </c>
      <c r="E59" s="101">
        <v>1</v>
      </c>
      <c r="F59" s="101">
        <v>1</v>
      </c>
      <c r="G59" s="102">
        <f t="shared" si="2"/>
        <v>1</v>
      </c>
      <c r="H59" s="107">
        <f>IF(G83=0,0,G59/G$83)</f>
        <v>5.0314465408805034E-2</v>
      </c>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row>
    <row r="60" spans="1:130" ht="15" customHeight="1" x14ac:dyDescent="0.2">
      <c r="A60" s="118">
        <v>38</v>
      </c>
      <c r="B60" s="105" t="s">
        <v>325</v>
      </c>
      <c r="C60" s="101">
        <v>1</v>
      </c>
      <c r="D60" s="101">
        <v>1</v>
      </c>
      <c r="E60" s="101">
        <v>1</v>
      </c>
      <c r="F60" s="101">
        <v>1</v>
      </c>
      <c r="G60" s="102">
        <f t="shared" si="2"/>
        <v>1</v>
      </c>
      <c r="H60" s="107">
        <f>IF(G83=0,0,G60/G$83)</f>
        <v>5.0314465408805034E-2</v>
      </c>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row>
    <row r="61" spans="1:130" ht="15" customHeight="1" x14ac:dyDescent="0.2">
      <c r="A61" s="118">
        <v>39</v>
      </c>
      <c r="B61" s="100" t="s">
        <v>27</v>
      </c>
      <c r="C61" s="101">
        <v>0.5</v>
      </c>
      <c r="D61" s="101">
        <v>0.5</v>
      </c>
      <c r="E61" s="101">
        <v>0.5</v>
      </c>
      <c r="F61" s="101">
        <v>0.5</v>
      </c>
      <c r="G61" s="102">
        <f t="shared" si="2"/>
        <v>0.5</v>
      </c>
      <c r="H61" s="107">
        <f>IF(G83=0,0,G61/G$83)</f>
        <v>2.5157232704402517E-2</v>
      </c>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row>
    <row r="62" spans="1:130" ht="15" customHeight="1" x14ac:dyDescent="0.2">
      <c r="A62" s="118">
        <v>40</v>
      </c>
      <c r="B62" s="100" t="s">
        <v>133</v>
      </c>
      <c r="C62" s="101">
        <v>0.5</v>
      </c>
      <c r="D62" s="101">
        <v>0.5</v>
      </c>
      <c r="E62" s="101">
        <v>0.5</v>
      </c>
      <c r="F62" s="101">
        <v>0.5</v>
      </c>
      <c r="G62" s="102">
        <f t="shared" si="2"/>
        <v>0.5</v>
      </c>
      <c r="H62" s="107">
        <f>IF(G83=0,0,G62/G$83)</f>
        <v>2.5157232704402517E-2</v>
      </c>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row>
    <row r="63" spans="1:130" ht="15" customHeight="1" x14ac:dyDescent="0.2">
      <c r="A63" s="118">
        <v>41</v>
      </c>
      <c r="B63" s="100" t="s">
        <v>797</v>
      </c>
      <c r="C63" s="101">
        <v>0.5</v>
      </c>
      <c r="D63" s="101">
        <v>0.5</v>
      </c>
      <c r="E63" s="101">
        <v>0.5</v>
      </c>
      <c r="F63" s="101">
        <v>0.5</v>
      </c>
      <c r="G63" s="102">
        <f t="shared" si="2"/>
        <v>0.5</v>
      </c>
      <c r="H63" s="107">
        <f>IF(G83=0,0,G63/G$83)</f>
        <v>2.5157232704402517E-2</v>
      </c>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row>
    <row r="64" spans="1:130" ht="30" x14ac:dyDescent="0.2">
      <c r="A64" s="118">
        <v>42</v>
      </c>
      <c r="B64" s="100" t="s">
        <v>134</v>
      </c>
      <c r="C64" s="101" t="s">
        <v>276</v>
      </c>
      <c r="D64" s="101" t="s">
        <v>276</v>
      </c>
      <c r="E64" s="101" t="s">
        <v>276</v>
      </c>
      <c r="F64" s="101" t="s">
        <v>276</v>
      </c>
      <c r="G64" s="102">
        <f t="shared" si="2"/>
        <v>0</v>
      </c>
      <c r="H64" s="107">
        <f>IF(G83=0,0,G64/G$83)</f>
        <v>0</v>
      </c>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row>
    <row r="65" spans="1:130" ht="15" customHeight="1" x14ac:dyDescent="0.2">
      <c r="A65" s="118">
        <v>43</v>
      </c>
      <c r="B65" s="100" t="s">
        <v>135</v>
      </c>
      <c r="C65" s="101">
        <v>0.5</v>
      </c>
      <c r="D65" s="101">
        <v>0.5</v>
      </c>
      <c r="E65" s="101">
        <v>0.5</v>
      </c>
      <c r="F65" s="101">
        <v>0.5</v>
      </c>
      <c r="G65" s="102">
        <f t="shared" si="2"/>
        <v>0.5</v>
      </c>
      <c r="H65" s="107">
        <f>IF(G83=0,0,G65/G$83)</f>
        <v>2.5157232704402517E-2</v>
      </c>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row>
    <row r="66" spans="1:130" ht="15" customHeight="1" x14ac:dyDescent="0.2">
      <c r="A66" s="118">
        <v>44</v>
      </c>
      <c r="B66" s="100" t="s">
        <v>136</v>
      </c>
      <c r="C66" s="101">
        <v>0.5</v>
      </c>
      <c r="D66" s="101">
        <v>0.5</v>
      </c>
      <c r="E66" s="101">
        <v>0.5</v>
      </c>
      <c r="F66" s="101">
        <v>0.5</v>
      </c>
      <c r="G66" s="102">
        <f t="shared" si="2"/>
        <v>0.5</v>
      </c>
      <c r="H66" s="107">
        <f>IF(G83=0,0,G66/G$83)</f>
        <v>2.5157232704402517E-2</v>
      </c>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row>
    <row r="67" spans="1:130" ht="15" customHeight="1" x14ac:dyDescent="0.2">
      <c r="A67" s="118">
        <v>45</v>
      </c>
      <c r="B67" s="100" t="s">
        <v>28</v>
      </c>
      <c r="C67" s="101">
        <v>0.5</v>
      </c>
      <c r="D67" s="101">
        <v>0.5</v>
      </c>
      <c r="E67" s="101">
        <v>0.5</v>
      </c>
      <c r="F67" s="101">
        <v>0.5</v>
      </c>
      <c r="G67" s="102">
        <f t="shared" si="2"/>
        <v>0.5</v>
      </c>
      <c r="H67" s="107">
        <f>IF(G83=0,0,G67/G$83)</f>
        <v>2.5157232704402517E-2</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row>
    <row r="68" spans="1:130" ht="15" customHeight="1" x14ac:dyDescent="0.2">
      <c r="A68" s="118">
        <v>46</v>
      </c>
      <c r="B68" s="100" t="s">
        <v>207</v>
      </c>
      <c r="C68" s="101">
        <v>0.5</v>
      </c>
      <c r="D68" s="101">
        <v>0.5</v>
      </c>
      <c r="E68" s="101">
        <v>0.5</v>
      </c>
      <c r="F68" s="101">
        <v>0.5</v>
      </c>
      <c r="G68" s="102">
        <f t="shared" si="2"/>
        <v>0.5</v>
      </c>
      <c r="H68" s="107">
        <f>IF(G83=0,0,G68/G$83)</f>
        <v>2.5157232704402517E-2</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row>
    <row r="69" spans="1:130" ht="15" customHeight="1" x14ac:dyDescent="0.2">
      <c r="A69" s="118">
        <v>47</v>
      </c>
      <c r="B69" s="100" t="s">
        <v>10</v>
      </c>
      <c r="C69" s="101">
        <v>0.5</v>
      </c>
      <c r="D69" s="101">
        <v>0.5</v>
      </c>
      <c r="E69" s="101">
        <v>0.5</v>
      </c>
      <c r="F69" s="101">
        <v>0.5</v>
      </c>
      <c r="G69" s="102">
        <f t="shared" si="2"/>
        <v>0.5</v>
      </c>
      <c r="H69" s="107">
        <f>IF(G83=0,0,G69/G$83)</f>
        <v>2.5157232704402517E-2</v>
      </c>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row>
    <row r="70" spans="1:130" ht="15" customHeight="1" x14ac:dyDescent="0.2">
      <c r="A70" s="118">
        <v>48</v>
      </c>
      <c r="B70" s="100" t="s">
        <v>11</v>
      </c>
      <c r="C70" s="101">
        <v>0.5</v>
      </c>
      <c r="D70" s="101">
        <v>1</v>
      </c>
      <c r="E70" s="101">
        <v>1</v>
      </c>
      <c r="F70" s="101">
        <v>1</v>
      </c>
      <c r="G70" s="102">
        <f t="shared" si="2"/>
        <v>0.875</v>
      </c>
      <c r="H70" s="107">
        <f>IF(G83=0,0,G70/G$83)</f>
        <v>4.40251572327044E-2</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row>
    <row r="71" spans="1:130" s="9" customFormat="1" ht="15" customHeight="1" x14ac:dyDescent="0.2">
      <c r="A71" s="118">
        <v>49</v>
      </c>
      <c r="B71" s="100" t="s">
        <v>12</v>
      </c>
      <c r="C71" s="101">
        <v>0.5</v>
      </c>
      <c r="D71" s="101">
        <v>0.5</v>
      </c>
      <c r="E71" s="101">
        <v>0.5</v>
      </c>
      <c r="F71" s="101">
        <v>0.5</v>
      </c>
      <c r="G71" s="102">
        <f t="shared" si="2"/>
        <v>0.5</v>
      </c>
      <c r="H71" s="107">
        <f>IF(G83=0,0,G71/G$83)</f>
        <v>2.5157232704402517E-2</v>
      </c>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row>
    <row r="72" spans="1:130" s="9" customFormat="1" ht="15" customHeight="1" x14ac:dyDescent="0.2">
      <c r="A72" s="118">
        <v>50</v>
      </c>
      <c r="B72" s="100" t="s">
        <v>13</v>
      </c>
      <c r="C72" s="101">
        <v>0.5</v>
      </c>
      <c r="D72" s="101">
        <v>0.5</v>
      </c>
      <c r="E72" s="101">
        <v>0.5</v>
      </c>
      <c r="F72" s="101">
        <v>0.5</v>
      </c>
      <c r="G72" s="102">
        <f t="shared" si="2"/>
        <v>0.5</v>
      </c>
      <c r="H72" s="107">
        <f>IF(G83=0,0,G72/G$83)</f>
        <v>2.5157232704402517E-2</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row>
    <row r="73" spans="1:130" ht="15" customHeight="1" x14ac:dyDescent="0.2">
      <c r="A73" s="118">
        <v>51</v>
      </c>
      <c r="B73" s="100" t="s">
        <v>14</v>
      </c>
      <c r="C73" s="101">
        <v>0.5</v>
      </c>
      <c r="D73" s="101">
        <v>0.5</v>
      </c>
      <c r="E73" s="101">
        <v>0.5</v>
      </c>
      <c r="F73" s="101">
        <v>0.5</v>
      </c>
      <c r="G73" s="102">
        <f t="shared" si="2"/>
        <v>0.5</v>
      </c>
      <c r="H73" s="107">
        <f>IF(G83=0,0,G73/G$83)</f>
        <v>2.5157232704402517E-2</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row>
    <row r="74" spans="1:130" ht="15" customHeight="1" x14ac:dyDescent="0.2">
      <c r="A74" s="118">
        <v>52</v>
      </c>
      <c r="B74" s="100" t="s">
        <v>15</v>
      </c>
      <c r="C74" s="101">
        <v>0.5</v>
      </c>
      <c r="D74" s="101">
        <v>0.5</v>
      </c>
      <c r="E74" s="101">
        <v>0.5</v>
      </c>
      <c r="F74" s="101">
        <v>0.5</v>
      </c>
      <c r="G74" s="102">
        <f t="shared" si="2"/>
        <v>0.5</v>
      </c>
      <c r="H74" s="107">
        <f>IF(G83=0,0,G74/G$83)</f>
        <v>2.5157232704402517E-2</v>
      </c>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row>
    <row r="75" spans="1:130" s="2" customFormat="1" ht="15" customHeight="1" x14ac:dyDescent="0.2">
      <c r="A75" s="118">
        <v>53</v>
      </c>
      <c r="B75" s="105" t="s">
        <v>16</v>
      </c>
      <c r="C75" s="119">
        <v>0.5</v>
      </c>
      <c r="D75" s="119">
        <v>0.5</v>
      </c>
      <c r="E75" s="119">
        <v>0.5</v>
      </c>
      <c r="F75" s="119">
        <v>0.5</v>
      </c>
      <c r="G75" s="120">
        <f t="shared" si="2"/>
        <v>0.5</v>
      </c>
      <c r="H75" s="107">
        <f>IF(G83=0,0,G75/G$83)</f>
        <v>2.5157232704402517E-2</v>
      </c>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row>
    <row r="76" spans="1:130" ht="15" customHeight="1" x14ac:dyDescent="0.2">
      <c r="A76" s="118">
        <v>54</v>
      </c>
      <c r="B76" s="100" t="s">
        <v>208</v>
      </c>
      <c r="C76" s="101">
        <v>0.5</v>
      </c>
      <c r="D76" s="101">
        <v>0.5</v>
      </c>
      <c r="E76" s="101">
        <v>0.5</v>
      </c>
      <c r="F76" s="101">
        <v>0.5</v>
      </c>
      <c r="G76" s="102">
        <f t="shared" si="2"/>
        <v>0.5</v>
      </c>
      <c r="H76" s="107">
        <f>IF(G83=0,0,G76/G$83)</f>
        <v>2.5157232704402517E-2</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row>
    <row r="77" spans="1:130" ht="15" customHeight="1" x14ac:dyDescent="0.2">
      <c r="A77" s="118">
        <v>55</v>
      </c>
      <c r="B77" s="100" t="s">
        <v>17</v>
      </c>
      <c r="C77" s="101">
        <v>0.5</v>
      </c>
      <c r="D77" s="101">
        <v>0.5</v>
      </c>
      <c r="E77" s="101">
        <v>0.5</v>
      </c>
      <c r="F77" s="101">
        <v>0.5</v>
      </c>
      <c r="G77" s="102">
        <f t="shared" si="2"/>
        <v>0.5</v>
      </c>
      <c r="H77" s="107">
        <f>IF(G83=0,0,G77/G$83)</f>
        <v>2.5157232704402517E-2</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row>
    <row r="78" spans="1:130" ht="15" customHeight="1" x14ac:dyDescent="0.2">
      <c r="A78" s="118">
        <v>56</v>
      </c>
      <c r="B78" s="121" t="s">
        <v>791</v>
      </c>
      <c r="C78" s="101">
        <v>0.5</v>
      </c>
      <c r="D78" s="101">
        <v>0.5</v>
      </c>
      <c r="E78" s="101">
        <v>0.5</v>
      </c>
      <c r="F78" s="101">
        <v>0.5</v>
      </c>
      <c r="G78" s="102">
        <f t="shared" si="2"/>
        <v>0.5</v>
      </c>
      <c r="H78" s="107">
        <f>IF(G83=0,0,G78/G$83)</f>
        <v>2.5157232704402517E-2</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row>
    <row r="79" spans="1:130" ht="15" customHeight="1" x14ac:dyDescent="0.2">
      <c r="A79" s="118">
        <v>57</v>
      </c>
      <c r="B79" s="122" t="s">
        <v>725</v>
      </c>
      <c r="C79" s="101">
        <v>0.5</v>
      </c>
      <c r="D79" s="101">
        <v>0.5</v>
      </c>
      <c r="E79" s="101">
        <v>0.5</v>
      </c>
      <c r="F79" s="101">
        <v>1</v>
      </c>
      <c r="G79" s="102">
        <f t="shared" si="2"/>
        <v>0.625</v>
      </c>
      <c r="H79" s="107">
        <f>IF(G83=0,0,G79/G$83)</f>
        <v>3.1446540880503145E-2</v>
      </c>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row>
    <row r="80" spans="1:130" ht="15" customHeight="1" x14ac:dyDescent="0.2">
      <c r="A80" s="118">
        <v>58</v>
      </c>
      <c r="B80" s="122" t="s">
        <v>724</v>
      </c>
      <c r="C80" s="101">
        <v>0.5</v>
      </c>
      <c r="D80" s="101">
        <v>0.5</v>
      </c>
      <c r="E80" s="101">
        <v>0.5</v>
      </c>
      <c r="F80" s="101">
        <v>0.5</v>
      </c>
      <c r="G80" s="102">
        <f t="shared" si="2"/>
        <v>0.5</v>
      </c>
      <c r="H80" s="107">
        <f>IF(G83=0,0,G80/G$83)</f>
        <v>2.5157232704402517E-2</v>
      </c>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row>
    <row r="81" spans="1:130" ht="15" customHeight="1" x14ac:dyDescent="0.2">
      <c r="A81" s="118">
        <v>59</v>
      </c>
      <c r="B81" s="123" t="s">
        <v>798</v>
      </c>
      <c r="C81" s="101">
        <v>0.5</v>
      </c>
      <c r="D81" s="101">
        <v>0.5</v>
      </c>
      <c r="E81" s="101">
        <v>0.5</v>
      </c>
      <c r="F81" s="101">
        <v>0.5</v>
      </c>
      <c r="G81" s="102">
        <f t="shared" si="2"/>
        <v>0.5</v>
      </c>
      <c r="H81" s="107">
        <f>IF(G83=0,0,G81/G$83)</f>
        <v>2.5157232704402517E-2</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row>
    <row r="82" spans="1:130" ht="15" customHeight="1" x14ac:dyDescent="0.2">
      <c r="A82" s="99"/>
      <c r="B82" s="124"/>
      <c r="C82" s="106"/>
      <c r="D82" s="106"/>
      <c r="E82" s="106"/>
      <c r="F82" s="106"/>
      <c r="G82" s="106"/>
      <c r="H82" s="107"/>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row>
    <row r="83" spans="1:130" ht="15" customHeight="1" x14ac:dyDescent="0.2">
      <c r="A83" s="92"/>
      <c r="B83" s="93" t="s">
        <v>116</v>
      </c>
      <c r="C83" s="110">
        <f t="shared" ref="C83:F83" si="3">SUM(C47:C81)</f>
        <v>21</v>
      </c>
      <c r="D83" s="110">
        <f t="shared" si="3"/>
        <v>18.5</v>
      </c>
      <c r="E83" s="110">
        <f t="shared" si="3"/>
        <v>18.5</v>
      </c>
      <c r="F83" s="110">
        <f t="shared" si="3"/>
        <v>21.5</v>
      </c>
      <c r="G83" s="111">
        <f>SUM(G47:G81)</f>
        <v>19.875</v>
      </c>
      <c r="H83" s="112">
        <f>SUM(H47:H81)</f>
        <v>0.99999999999999989</v>
      </c>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row>
    <row r="84" spans="1:130" ht="15" customHeight="1" x14ac:dyDescent="0.2">
      <c r="A84" s="92"/>
      <c r="B84" s="109" t="s">
        <v>109</v>
      </c>
      <c r="C84" s="113"/>
      <c r="D84" s="113"/>
      <c r="E84" s="113"/>
      <c r="F84" s="113"/>
      <c r="G84" s="111">
        <f>IF(G83=0,0.5,AVERAGEIF(G47:G81,"&lt;&gt;0"))</f>
        <v>0.60227272727272729</v>
      </c>
      <c r="H84" s="112">
        <f>G84*1/3</f>
        <v>0.20075757575757577</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row>
    <row r="85" spans="1:130" ht="15" customHeight="1" x14ac:dyDescent="0.2">
      <c r="A85" s="99"/>
      <c r="B85" s="124"/>
      <c r="C85" s="106"/>
      <c r="D85" s="106"/>
      <c r="E85" s="106"/>
      <c r="F85" s="106"/>
      <c r="G85" s="106"/>
      <c r="H85" s="114"/>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row>
    <row r="86" spans="1:130" ht="15" customHeight="1" x14ac:dyDescent="0.2">
      <c r="A86" s="92"/>
      <c r="B86" s="93" t="s">
        <v>97</v>
      </c>
      <c r="C86" s="115"/>
      <c r="D86" s="115"/>
      <c r="E86" s="115"/>
      <c r="F86" s="115"/>
      <c r="G86" s="115"/>
      <c r="H86" s="116"/>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row>
    <row r="87" spans="1:130" ht="15" customHeight="1" x14ac:dyDescent="0.2">
      <c r="A87" s="72" t="s">
        <v>0</v>
      </c>
      <c r="B87" s="97" t="s">
        <v>1</v>
      </c>
      <c r="C87" s="98" t="s">
        <v>84</v>
      </c>
      <c r="D87" s="98" t="s">
        <v>85</v>
      </c>
      <c r="E87" s="98" t="s">
        <v>86</v>
      </c>
      <c r="F87" s="98" t="s">
        <v>87</v>
      </c>
      <c r="G87" s="98" t="s">
        <v>88</v>
      </c>
      <c r="H87" s="73" t="s">
        <v>89</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row>
    <row r="88" spans="1:130" ht="15" customHeight="1" x14ac:dyDescent="0.2">
      <c r="A88" s="118">
        <v>60</v>
      </c>
      <c r="B88" s="124" t="s">
        <v>92</v>
      </c>
      <c r="C88" s="101">
        <v>0.5</v>
      </c>
      <c r="D88" s="101">
        <v>0.5</v>
      </c>
      <c r="E88" s="101">
        <v>0.5</v>
      </c>
      <c r="F88" s="101">
        <v>1</v>
      </c>
      <c r="G88" s="102">
        <f t="shared" ref="G88:G113" si="4">IF(C88 = "NA", 0, AVERAGE(C88:F88))</f>
        <v>0.625</v>
      </c>
      <c r="H88" s="107">
        <f>IF(G115=0,0,G88/G$115)</f>
        <v>4.6296296296296294E-2</v>
      </c>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row>
    <row r="89" spans="1:130" ht="15" customHeight="1" x14ac:dyDescent="0.2">
      <c r="A89" s="118">
        <v>61</v>
      </c>
      <c r="B89" s="125" t="s">
        <v>137</v>
      </c>
      <c r="C89" s="101">
        <v>0.5</v>
      </c>
      <c r="D89" s="101">
        <v>0.5</v>
      </c>
      <c r="E89" s="101">
        <v>0.5</v>
      </c>
      <c r="F89" s="101">
        <v>0.5</v>
      </c>
      <c r="G89" s="102">
        <f t="shared" si="4"/>
        <v>0.5</v>
      </c>
      <c r="H89" s="107">
        <f>IF(G115=0,0,G89/G$115)</f>
        <v>3.7037037037037035E-2</v>
      </c>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row>
    <row r="90" spans="1:130" s="11" customFormat="1" ht="15" customHeight="1" x14ac:dyDescent="0.2">
      <c r="A90" s="118">
        <v>62</v>
      </c>
      <c r="B90" s="125" t="s">
        <v>837</v>
      </c>
      <c r="C90" s="101">
        <v>0.5</v>
      </c>
      <c r="D90" s="101">
        <v>0.5</v>
      </c>
      <c r="E90" s="101">
        <v>0.5</v>
      </c>
      <c r="F90" s="101">
        <v>0</v>
      </c>
      <c r="G90" s="102">
        <f t="shared" ref="G90:G91" si="5">IF(C90 = "NA", 0, AVERAGE(C90:F90))</f>
        <v>0.375</v>
      </c>
      <c r="H90" s="107">
        <f>IF(G115=0,0,G90/G$115)</f>
        <v>2.7777777777777776E-2</v>
      </c>
    </row>
    <row r="91" spans="1:130" ht="15" customHeight="1" x14ac:dyDescent="0.2">
      <c r="A91" s="118">
        <v>63</v>
      </c>
      <c r="B91" s="124" t="s">
        <v>29</v>
      </c>
      <c r="C91" s="101">
        <v>0.5</v>
      </c>
      <c r="D91" s="101">
        <v>0.5</v>
      </c>
      <c r="E91" s="101">
        <v>0.5</v>
      </c>
      <c r="F91" s="101">
        <v>-0.5</v>
      </c>
      <c r="G91" s="102">
        <f t="shared" si="5"/>
        <v>0.25</v>
      </c>
      <c r="H91" s="107">
        <f>IF(G115=0,0,G91/G$115)</f>
        <v>1.8518518518518517E-2</v>
      </c>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row>
    <row r="92" spans="1:130" ht="15" customHeight="1" x14ac:dyDescent="0.2">
      <c r="A92" s="118">
        <v>64</v>
      </c>
      <c r="B92" s="124" t="s">
        <v>30</v>
      </c>
      <c r="C92" s="101">
        <v>0.5</v>
      </c>
      <c r="D92" s="101">
        <v>0.5</v>
      </c>
      <c r="E92" s="101">
        <v>0.5</v>
      </c>
      <c r="F92" s="101">
        <v>0.5</v>
      </c>
      <c r="G92" s="102">
        <f t="shared" si="4"/>
        <v>0.5</v>
      </c>
      <c r="H92" s="107">
        <f>IF(G115=0,0,G92/G$115)</f>
        <v>3.7037037037037035E-2</v>
      </c>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row>
    <row r="93" spans="1:130" ht="15" customHeight="1" x14ac:dyDescent="0.2">
      <c r="A93" s="118">
        <v>65</v>
      </c>
      <c r="B93" s="124" t="s">
        <v>31</v>
      </c>
      <c r="C93" s="101">
        <v>1</v>
      </c>
      <c r="D93" s="101">
        <v>0.5</v>
      </c>
      <c r="E93" s="101">
        <v>1</v>
      </c>
      <c r="F93" s="101">
        <v>2</v>
      </c>
      <c r="G93" s="102">
        <f t="shared" si="4"/>
        <v>1.125</v>
      </c>
      <c r="H93" s="107">
        <f>IF(G115=0,0,G93/G$115)</f>
        <v>8.3333333333333329E-2</v>
      </c>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row>
    <row r="94" spans="1:130" ht="15" customHeight="1" x14ac:dyDescent="0.2">
      <c r="A94" s="118">
        <v>66</v>
      </c>
      <c r="B94" s="124" t="s">
        <v>32</v>
      </c>
      <c r="C94" s="101">
        <v>0.5</v>
      </c>
      <c r="D94" s="101">
        <v>0.5</v>
      </c>
      <c r="E94" s="101">
        <v>0.5</v>
      </c>
      <c r="F94" s="101">
        <v>0.5</v>
      </c>
      <c r="G94" s="102">
        <f t="shared" si="4"/>
        <v>0.5</v>
      </c>
      <c r="H94" s="107">
        <f>IF(G115=0,0,G94/G$115)</f>
        <v>3.7037037037037035E-2</v>
      </c>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row>
    <row r="95" spans="1:130" ht="15" customHeight="1" x14ac:dyDescent="0.2">
      <c r="A95" s="118">
        <v>67</v>
      </c>
      <c r="B95" s="123" t="s">
        <v>33</v>
      </c>
      <c r="C95" s="101">
        <v>0.5</v>
      </c>
      <c r="D95" s="101">
        <v>0.5</v>
      </c>
      <c r="E95" s="101">
        <v>0.5</v>
      </c>
      <c r="F95" s="101">
        <v>1</v>
      </c>
      <c r="G95" s="102">
        <f t="shared" si="4"/>
        <v>0.625</v>
      </c>
      <c r="H95" s="107">
        <f>IF(G115=0,0,G95/G$115)</f>
        <v>4.6296296296296294E-2</v>
      </c>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row>
    <row r="96" spans="1:130" ht="15" customHeight="1" x14ac:dyDescent="0.2">
      <c r="A96" s="118">
        <v>68</v>
      </c>
      <c r="B96" s="123" t="s">
        <v>18</v>
      </c>
      <c r="C96" s="101">
        <v>0.5</v>
      </c>
      <c r="D96" s="101">
        <v>0.5</v>
      </c>
      <c r="E96" s="101">
        <v>0.5</v>
      </c>
      <c r="F96" s="101">
        <v>0.5</v>
      </c>
      <c r="G96" s="102">
        <f t="shared" si="4"/>
        <v>0.5</v>
      </c>
      <c r="H96" s="107">
        <f>IF(G115=0,0,G96/G$115)</f>
        <v>3.7037037037037035E-2</v>
      </c>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row>
    <row r="97" spans="1:130" ht="15" customHeight="1" x14ac:dyDescent="0.2">
      <c r="A97" s="118">
        <v>69</v>
      </c>
      <c r="B97" s="123" t="s">
        <v>34</v>
      </c>
      <c r="C97" s="101">
        <v>0.5</v>
      </c>
      <c r="D97" s="101">
        <v>0.5</v>
      </c>
      <c r="E97" s="101">
        <v>0.5</v>
      </c>
      <c r="F97" s="101">
        <v>0.5</v>
      </c>
      <c r="G97" s="102">
        <f t="shared" si="4"/>
        <v>0.5</v>
      </c>
      <c r="H97" s="107">
        <f>IF(G115=0,0,G97/G$115)</f>
        <v>3.7037037037037035E-2</v>
      </c>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row>
    <row r="98" spans="1:130" ht="15" customHeight="1" x14ac:dyDescent="0.2">
      <c r="A98" s="118">
        <v>70</v>
      </c>
      <c r="B98" s="123" t="s">
        <v>35</v>
      </c>
      <c r="C98" s="101">
        <v>0.5</v>
      </c>
      <c r="D98" s="101">
        <v>0.5</v>
      </c>
      <c r="E98" s="101">
        <v>0.5</v>
      </c>
      <c r="F98" s="101">
        <v>0.5</v>
      </c>
      <c r="G98" s="102">
        <f t="shared" si="4"/>
        <v>0.5</v>
      </c>
      <c r="H98" s="107">
        <f>IF(G115=0,0,G98/G$115)</f>
        <v>3.7037037037037035E-2</v>
      </c>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row>
    <row r="99" spans="1:130" ht="15" customHeight="1" x14ac:dyDescent="0.2">
      <c r="A99" s="118">
        <v>71</v>
      </c>
      <c r="B99" s="123" t="s">
        <v>36</v>
      </c>
      <c r="C99" s="101">
        <v>0.5</v>
      </c>
      <c r="D99" s="101">
        <v>0.5</v>
      </c>
      <c r="E99" s="101">
        <v>0.5</v>
      </c>
      <c r="F99" s="101">
        <v>0.5</v>
      </c>
      <c r="G99" s="102">
        <f t="shared" si="4"/>
        <v>0.5</v>
      </c>
      <c r="H99" s="107">
        <f>IF(G115=0,0,G99/G$115)</f>
        <v>3.7037037037037035E-2</v>
      </c>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row>
    <row r="100" spans="1:130" ht="15" customHeight="1" x14ac:dyDescent="0.2">
      <c r="A100" s="118">
        <v>72</v>
      </c>
      <c r="B100" s="123" t="s">
        <v>37</v>
      </c>
      <c r="C100" s="101">
        <v>0.5</v>
      </c>
      <c r="D100" s="101">
        <v>0.5</v>
      </c>
      <c r="E100" s="101">
        <v>0.5</v>
      </c>
      <c r="F100" s="101">
        <v>0.5</v>
      </c>
      <c r="G100" s="102">
        <f t="shared" si="4"/>
        <v>0.5</v>
      </c>
      <c r="H100" s="107">
        <f>IF(G115=0,0,G100/G$115)</f>
        <v>3.7037037037037035E-2</v>
      </c>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row>
    <row r="101" spans="1:130" ht="15" customHeight="1" x14ac:dyDescent="0.2">
      <c r="A101" s="118">
        <v>73</v>
      </c>
      <c r="B101" s="123" t="s">
        <v>726</v>
      </c>
      <c r="C101" s="101">
        <v>0.5</v>
      </c>
      <c r="D101" s="101">
        <v>0.5</v>
      </c>
      <c r="E101" s="101">
        <v>0.5</v>
      </c>
      <c r="F101" s="101">
        <v>0.5</v>
      </c>
      <c r="G101" s="102">
        <f t="shared" si="4"/>
        <v>0.5</v>
      </c>
      <c r="H101" s="107">
        <f>IF(G115=0,0,G101/G$115)</f>
        <v>3.7037037037037035E-2</v>
      </c>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row>
    <row r="102" spans="1:130" ht="15" customHeight="1" x14ac:dyDescent="0.2">
      <c r="A102" s="118">
        <v>74</v>
      </c>
      <c r="B102" s="123" t="s">
        <v>727</v>
      </c>
      <c r="C102" s="101">
        <v>0.5</v>
      </c>
      <c r="D102" s="101">
        <v>0.5</v>
      </c>
      <c r="E102" s="101">
        <v>0.5</v>
      </c>
      <c r="F102" s="101">
        <v>0.5</v>
      </c>
      <c r="G102" s="102">
        <f t="shared" si="4"/>
        <v>0.5</v>
      </c>
      <c r="H102" s="107">
        <f>IF(G115=0,0,G102/G$115)</f>
        <v>3.7037037037037035E-2</v>
      </c>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row>
    <row r="103" spans="1:130" ht="15" customHeight="1" x14ac:dyDescent="0.2">
      <c r="A103" s="118">
        <v>75</v>
      </c>
      <c r="B103" s="123" t="s">
        <v>728</v>
      </c>
      <c r="C103" s="101">
        <v>0.5</v>
      </c>
      <c r="D103" s="101">
        <v>0.5</v>
      </c>
      <c r="E103" s="101">
        <v>0.5</v>
      </c>
      <c r="F103" s="101">
        <v>0.5</v>
      </c>
      <c r="G103" s="102">
        <f t="shared" si="4"/>
        <v>0.5</v>
      </c>
      <c r="H103" s="107">
        <f>IF(G115=0,0,G103/G$115)</f>
        <v>3.7037037037037035E-2</v>
      </c>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row>
    <row r="104" spans="1:130" ht="15" customHeight="1" x14ac:dyDescent="0.2">
      <c r="A104" s="118">
        <v>76</v>
      </c>
      <c r="B104" s="123" t="s">
        <v>209</v>
      </c>
      <c r="C104" s="101">
        <v>0.5</v>
      </c>
      <c r="D104" s="101">
        <v>0.5</v>
      </c>
      <c r="E104" s="101">
        <v>0.5</v>
      </c>
      <c r="F104" s="101">
        <v>0.5</v>
      </c>
      <c r="G104" s="102">
        <f t="shared" si="4"/>
        <v>0.5</v>
      </c>
      <c r="H104" s="107">
        <f>IF(G115=0,0,G104/G$115)</f>
        <v>3.7037037037037035E-2</v>
      </c>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row>
    <row r="105" spans="1:130" ht="15" customHeight="1" x14ac:dyDescent="0.2">
      <c r="A105" s="118">
        <v>77</v>
      </c>
      <c r="B105" s="121" t="s">
        <v>731</v>
      </c>
      <c r="C105" s="101">
        <v>0.5</v>
      </c>
      <c r="D105" s="101">
        <v>0.5</v>
      </c>
      <c r="E105" s="101">
        <v>0.5</v>
      </c>
      <c r="F105" s="101">
        <v>0.5</v>
      </c>
      <c r="G105" s="102">
        <f t="shared" si="4"/>
        <v>0.5</v>
      </c>
      <c r="H105" s="107">
        <f>IF(G115=0,0,G105/G$115)</f>
        <v>3.7037037037037035E-2</v>
      </c>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row>
    <row r="106" spans="1:130" ht="15" customHeight="1" x14ac:dyDescent="0.2">
      <c r="A106" s="118">
        <v>78</v>
      </c>
      <c r="B106" s="126" t="s">
        <v>326</v>
      </c>
      <c r="C106" s="101">
        <v>0.5</v>
      </c>
      <c r="D106" s="101">
        <v>0.5</v>
      </c>
      <c r="E106" s="101">
        <v>0.5</v>
      </c>
      <c r="F106" s="101">
        <v>0.5</v>
      </c>
      <c r="G106" s="102">
        <f t="shared" si="4"/>
        <v>0.5</v>
      </c>
      <c r="H106" s="107">
        <f>IF(G115=0,0,G106/G$115)</f>
        <v>3.7037037037037035E-2</v>
      </c>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row>
    <row r="107" spans="1:130" ht="15" customHeight="1" x14ac:dyDescent="0.2">
      <c r="A107" s="118">
        <v>79</v>
      </c>
      <c r="B107" s="123" t="s">
        <v>38</v>
      </c>
      <c r="C107" s="101">
        <v>0.5</v>
      </c>
      <c r="D107" s="101">
        <v>0.5</v>
      </c>
      <c r="E107" s="101">
        <v>0.5</v>
      </c>
      <c r="F107" s="101">
        <v>0.5</v>
      </c>
      <c r="G107" s="102">
        <f t="shared" si="4"/>
        <v>0.5</v>
      </c>
      <c r="H107" s="107">
        <f>IF(G115=0,0,G107/G$115)</f>
        <v>3.7037037037037035E-2</v>
      </c>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row>
    <row r="108" spans="1:130" ht="15" customHeight="1" x14ac:dyDescent="0.2">
      <c r="A108" s="118">
        <v>80</v>
      </c>
      <c r="B108" s="123" t="s">
        <v>811</v>
      </c>
      <c r="C108" s="101">
        <v>0.5</v>
      </c>
      <c r="D108" s="101">
        <v>0.5</v>
      </c>
      <c r="E108" s="101">
        <v>0.5</v>
      </c>
      <c r="F108" s="101">
        <v>0.5</v>
      </c>
      <c r="G108" s="102">
        <f t="shared" si="4"/>
        <v>0.5</v>
      </c>
      <c r="H108" s="107">
        <f>IF(G115=0,0,G108/G$115)</f>
        <v>3.7037037037037035E-2</v>
      </c>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row>
    <row r="109" spans="1:130" ht="15" customHeight="1" x14ac:dyDescent="0.2">
      <c r="A109" s="118">
        <v>81</v>
      </c>
      <c r="B109" s="123" t="s">
        <v>39</v>
      </c>
      <c r="C109" s="101">
        <v>0.5</v>
      </c>
      <c r="D109" s="101">
        <v>0.5</v>
      </c>
      <c r="E109" s="101">
        <v>0.5</v>
      </c>
      <c r="F109" s="101">
        <v>0.5</v>
      </c>
      <c r="G109" s="102">
        <f t="shared" si="4"/>
        <v>0.5</v>
      </c>
      <c r="H109" s="107">
        <f>IF(G115=0,0,G109/G$115)</f>
        <v>3.7037037037037035E-2</v>
      </c>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row>
    <row r="110" spans="1:130" ht="15" customHeight="1" x14ac:dyDescent="0.2">
      <c r="A110" s="118">
        <v>82</v>
      </c>
      <c r="B110" s="123" t="s">
        <v>809</v>
      </c>
      <c r="C110" s="101">
        <v>0.5</v>
      </c>
      <c r="D110" s="101">
        <v>0.5</v>
      </c>
      <c r="E110" s="101">
        <v>0.5</v>
      </c>
      <c r="F110" s="101">
        <v>0.5</v>
      </c>
      <c r="G110" s="102">
        <f t="shared" si="4"/>
        <v>0.5</v>
      </c>
      <c r="H110" s="107">
        <f>IF(G115=0,0,G110/G$115)</f>
        <v>3.7037037037037035E-2</v>
      </c>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row>
    <row r="111" spans="1:130" ht="15" customHeight="1" x14ac:dyDescent="0.2">
      <c r="A111" s="118">
        <v>83</v>
      </c>
      <c r="B111" s="121" t="s">
        <v>98</v>
      </c>
      <c r="C111" s="101">
        <v>0.5</v>
      </c>
      <c r="D111" s="101">
        <v>0.5</v>
      </c>
      <c r="E111" s="101">
        <v>0.5</v>
      </c>
      <c r="F111" s="101">
        <v>0.5</v>
      </c>
      <c r="G111" s="102">
        <f t="shared" si="4"/>
        <v>0.5</v>
      </c>
      <c r="H111" s="107">
        <f>IF(G115=0,0,G111/G$115)</f>
        <v>3.7037037037037035E-2</v>
      </c>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row>
    <row r="112" spans="1:130" ht="15" customHeight="1" x14ac:dyDescent="0.2">
      <c r="A112" s="118">
        <v>84</v>
      </c>
      <c r="B112" s="123" t="s">
        <v>40</v>
      </c>
      <c r="C112" s="101">
        <v>0.5</v>
      </c>
      <c r="D112" s="101">
        <v>0.5</v>
      </c>
      <c r="E112" s="101">
        <v>0.5</v>
      </c>
      <c r="F112" s="101">
        <v>0.5</v>
      </c>
      <c r="G112" s="102">
        <f t="shared" si="4"/>
        <v>0.5</v>
      </c>
      <c r="H112" s="107">
        <f>IF(G115=0,0,G112/G$115)</f>
        <v>3.7037037037037035E-2</v>
      </c>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row>
    <row r="113" spans="1:130" s="2" customFormat="1" ht="15" customHeight="1" x14ac:dyDescent="0.2">
      <c r="A113" s="118">
        <v>85</v>
      </c>
      <c r="B113" s="126" t="s">
        <v>41</v>
      </c>
      <c r="C113" s="119">
        <v>0.5</v>
      </c>
      <c r="D113" s="119">
        <v>0.5</v>
      </c>
      <c r="E113" s="119">
        <v>0.5</v>
      </c>
      <c r="F113" s="119">
        <v>0.5</v>
      </c>
      <c r="G113" s="120">
        <f t="shared" si="4"/>
        <v>0.5</v>
      </c>
      <c r="H113" s="107">
        <f>IF(G115=0,0,G113/G$115)</f>
        <v>3.7037037037037035E-2</v>
      </c>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row>
    <row r="114" spans="1:130" ht="15" customHeight="1" x14ac:dyDescent="0.2">
      <c r="A114" s="99"/>
      <c r="B114" s="124"/>
      <c r="C114" s="106"/>
      <c r="D114" s="106"/>
      <c r="E114" s="106"/>
      <c r="F114" s="106"/>
      <c r="G114" s="106"/>
      <c r="H114" s="114"/>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row>
    <row r="115" spans="1:130" ht="15" customHeight="1" x14ac:dyDescent="0.2">
      <c r="A115" s="108"/>
      <c r="B115" s="93" t="s">
        <v>117</v>
      </c>
      <c r="C115" s="110">
        <f>SUM(C88:C114)</f>
        <v>13.5</v>
      </c>
      <c r="D115" s="110">
        <f>SUM(D88:D114)</f>
        <v>13</v>
      </c>
      <c r="E115" s="110">
        <f>SUM(E88:E114)</f>
        <v>13.5</v>
      </c>
      <c r="F115" s="110">
        <f>SUM(F88:F114)</f>
        <v>14</v>
      </c>
      <c r="G115" s="111">
        <f>SUM(G88:G113)</f>
        <v>13.5</v>
      </c>
      <c r="H115" s="112">
        <f>SUM(H88:H113)</f>
        <v>0.99999999999999933</v>
      </c>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row>
    <row r="116" spans="1:130" ht="15" customHeight="1" x14ac:dyDescent="0.2">
      <c r="A116" s="108"/>
      <c r="B116" s="109" t="s">
        <v>109</v>
      </c>
      <c r="C116" s="113"/>
      <c r="D116" s="113"/>
      <c r="E116" s="113"/>
      <c r="F116" s="113"/>
      <c r="G116" s="111">
        <f>IF(G115=0,0.5,AVERAGEIF(G88:G113,"&lt;&gt;0"))</f>
        <v>0.51923076923076927</v>
      </c>
      <c r="H116" s="112">
        <f>G116*1/3</f>
        <v>0.1730769230769231</v>
      </c>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row>
    <row r="117" spans="1:130" ht="15" customHeight="1" x14ac:dyDescent="0.2">
      <c r="A117" s="99"/>
      <c r="B117" s="124"/>
      <c r="C117" s="106"/>
      <c r="D117" s="106"/>
      <c r="E117" s="106"/>
      <c r="F117" s="106"/>
      <c r="G117" s="106"/>
      <c r="H117" s="114"/>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row>
    <row r="118" spans="1:130" ht="15" customHeight="1" x14ac:dyDescent="0.2">
      <c r="A118" s="92"/>
      <c r="B118" s="93" t="s">
        <v>19</v>
      </c>
      <c r="C118" s="115"/>
      <c r="D118" s="115"/>
      <c r="E118" s="115"/>
      <c r="F118" s="115"/>
      <c r="G118" s="115"/>
      <c r="H118" s="116"/>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row>
    <row r="119" spans="1:130" s="11" customFormat="1" ht="15" customHeight="1" x14ac:dyDescent="0.2">
      <c r="A119" s="72"/>
      <c r="B119" s="127" t="s">
        <v>314</v>
      </c>
      <c r="C119" s="98" t="s">
        <v>311</v>
      </c>
      <c r="D119" s="98" t="s">
        <v>312</v>
      </c>
      <c r="E119" s="128"/>
      <c r="F119" s="128"/>
      <c r="G119" s="128"/>
      <c r="H119" s="129"/>
    </row>
    <row r="120" spans="1:130" ht="15" customHeight="1" x14ac:dyDescent="0.2">
      <c r="A120" s="130"/>
      <c r="B120" s="131" t="s">
        <v>313</v>
      </c>
      <c r="C120" s="101" t="s">
        <v>743</v>
      </c>
      <c r="D120" s="106" t="str">
        <f>IF(C120="X","-","X")</f>
        <v>X</v>
      </c>
      <c r="E120" s="106"/>
      <c r="F120" s="106"/>
      <c r="G120" s="106"/>
      <c r="H120" s="114"/>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row>
    <row r="121" spans="1:130" ht="15" customHeight="1" x14ac:dyDescent="0.2">
      <c r="A121" s="72" t="s">
        <v>0</v>
      </c>
      <c r="B121" s="97" t="s">
        <v>1</v>
      </c>
      <c r="C121" s="98" t="s">
        <v>84</v>
      </c>
      <c r="D121" s="98" t="s">
        <v>85</v>
      </c>
      <c r="E121" s="98" t="s">
        <v>86</v>
      </c>
      <c r="F121" s="98" t="s">
        <v>87</v>
      </c>
      <c r="G121" s="98" t="s">
        <v>88</v>
      </c>
      <c r="H121" s="73" t="s">
        <v>89</v>
      </c>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row>
    <row r="122" spans="1:130" ht="15" customHeight="1" x14ac:dyDescent="0.2">
      <c r="A122" s="99">
        <v>85</v>
      </c>
      <c r="B122" s="123" t="s">
        <v>210</v>
      </c>
      <c r="C122" s="101">
        <v>0.5</v>
      </c>
      <c r="D122" s="101">
        <v>0.5</v>
      </c>
      <c r="E122" s="101">
        <v>0.5</v>
      </c>
      <c r="F122" s="101">
        <v>0.5</v>
      </c>
      <c r="G122" s="102">
        <f t="shared" ref="G122:G132" si="6">IF(C122 = "NA", 0, AVERAGE(C122:F122))</f>
        <v>0.5</v>
      </c>
      <c r="H122" s="107">
        <f>IF(G134=0,0,G122/G$134)</f>
        <v>8.8888888888888892E-2</v>
      </c>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row>
    <row r="123" spans="1:130" ht="15" customHeight="1" x14ac:dyDescent="0.2">
      <c r="A123" s="99">
        <v>86</v>
      </c>
      <c r="B123" s="123" t="s">
        <v>20</v>
      </c>
      <c r="C123" s="101">
        <v>0.5</v>
      </c>
      <c r="D123" s="101">
        <v>0.5</v>
      </c>
      <c r="E123" s="101">
        <v>0.5</v>
      </c>
      <c r="F123" s="101">
        <v>0.5</v>
      </c>
      <c r="G123" s="102">
        <f t="shared" si="6"/>
        <v>0.5</v>
      </c>
      <c r="H123" s="107">
        <f>IF(G134=0,0,G123/G$134)</f>
        <v>8.8888888888888892E-2</v>
      </c>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row>
    <row r="124" spans="1:130" ht="15" customHeight="1" x14ac:dyDescent="0.2">
      <c r="A124" s="99">
        <v>87</v>
      </c>
      <c r="B124" s="123" t="s">
        <v>21</v>
      </c>
      <c r="C124" s="101">
        <v>0.5</v>
      </c>
      <c r="D124" s="101">
        <v>0.5</v>
      </c>
      <c r="E124" s="101">
        <v>0.5</v>
      </c>
      <c r="F124" s="101">
        <v>0.5</v>
      </c>
      <c r="G124" s="102">
        <f t="shared" si="6"/>
        <v>0.5</v>
      </c>
      <c r="H124" s="107">
        <f>IF(G134=0,0,G124/G$134)</f>
        <v>8.8888888888888892E-2</v>
      </c>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row>
    <row r="125" spans="1:130" ht="15" customHeight="1" x14ac:dyDescent="0.2">
      <c r="A125" s="99">
        <v>88</v>
      </c>
      <c r="B125" s="123" t="s">
        <v>42</v>
      </c>
      <c r="C125" s="101">
        <v>0.5</v>
      </c>
      <c r="D125" s="101">
        <v>0.5</v>
      </c>
      <c r="E125" s="101">
        <v>0.5</v>
      </c>
      <c r="F125" s="101">
        <v>0.5</v>
      </c>
      <c r="G125" s="102">
        <f t="shared" si="6"/>
        <v>0.5</v>
      </c>
      <c r="H125" s="107">
        <f>IF(G134=0,0,G125/G$134)</f>
        <v>8.8888888888888892E-2</v>
      </c>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row>
    <row r="126" spans="1:130" ht="15" customHeight="1" x14ac:dyDescent="0.2">
      <c r="A126" s="99">
        <v>89</v>
      </c>
      <c r="B126" s="123" t="s">
        <v>211</v>
      </c>
      <c r="C126" s="101">
        <v>1</v>
      </c>
      <c r="D126" s="101">
        <v>0.5</v>
      </c>
      <c r="E126" s="101">
        <v>0.5</v>
      </c>
      <c r="F126" s="101">
        <v>0.5</v>
      </c>
      <c r="G126" s="102">
        <f t="shared" si="6"/>
        <v>0.625</v>
      </c>
      <c r="H126" s="107">
        <f>IF(G134=0,0,G126/G$134)</f>
        <v>0.1111111111111111</v>
      </c>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row>
    <row r="127" spans="1:130" ht="15" customHeight="1" x14ac:dyDescent="0.2">
      <c r="A127" s="99">
        <v>90</v>
      </c>
      <c r="B127" s="123" t="s">
        <v>43</v>
      </c>
      <c r="C127" s="101">
        <v>0.5</v>
      </c>
      <c r="D127" s="101">
        <v>0.5</v>
      </c>
      <c r="E127" s="101">
        <v>0.5</v>
      </c>
      <c r="F127" s="101">
        <v>0.5</v>
      </c>
      <c r="G127" s="102">
        <f t="shared" si="6"/>
        <v>0.5</v>
      </c>
      <c r="H127" s="107">
        <f>IF(G134=0,0,G127/G$134)</f>
        <v>8.8888888888888892E-2</v>
      </c>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row>
    <row r="128" spans="1:130" ht="15" customHeight="1" x14ac:dyDescent="0.2">
      <c r="A128" s="99">
        <v>91</v>
      </c>
      <c r="B128" s="123" t="s">
        <v>44</v>
      </c>
      <c r="C128" s="101">
        <v>0.5</v>
      </c>
      <c r="D128" s="101">
        <v>0.5</v>
      </c>
      <c r="E128" s="101">
        <v>0.5</v>
      </c>
      <c r="F128" s="101">
        <v>0.5</v>
      </c>
      <c r="G128" s="102">
        <f t="shared" si="6"/>
        <v>0.5</v>
      </c>
      <c r="H128" s="107">
        <f>IF(G134=0,0,G128/G$134)</f>
        <v>8.8888888888888892E-2</v>
      </c>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row>
    <row r="129" spans="1:130" ht="15" customHeight="1" x14ac:dyDescent="0.2">
      <c r="A129" s="99">
        <v>92</v>
      </c>
      <c r="B129" s="123" t="s">
        <v>732</v>
      </c>
      <c r="C129" s="101">
        <v>0.5</v>
      </c>
      <c r="D129" s="101">
        <v>0.5</v>
      </c>
      <c r="E129" s="101">
        <v>0.5</v>
      </c>
      <c r="F129" s="101">
        <v>0.5</v>
      </c>
      <c r="G129" s="102">
        <f t="shared" si="6"/>
        <v>0.5</v>
      </c>
      <c r="H129" s="107">
        <f>IF(G134=0,0,G129/G$134)</f>
        <v>8.8888888888888892E-2</v>
      </c>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row>
    <row r="130" spans="1:130" ht="15" customHeight="1" x14ac:dyDescent="0.2">
      <c r="A130" s="99">
        <v>93</v>
      </c>
      <c r="B130" s="100" t="s">
        <v>799</v>
      </c>
      <c r="C130" s="101">
        <v>0.5</v>
      </c>
      <c r="D130" s="101">
        <v>0.5</v>
      </c>
      <c r="E130" s="101">
        <v>0.5</v>
      </c>
      <c r="F130" s="101">
        <v>0.5</v>
      </c>
      <c r="G130" s="102">
        <f t="shared" si="6"/>
        <v>0.5</v>
      </c>
      <c r="H130" s="107">
        <f>IF(G134=0,0,G130/G$134)</f>
        <v>8.8888888888888892E-2</v>
      </c>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row>
    <row r="131" spans="1:130" s="2" customFormat="1" ht="15" customHeight="1" x14ac:dyDescent="0.2">
      <c r="A131" s="99">
        <v>94</v>
      </c>
      <c r="B131" s="105" t="s">
        <v>327</v>
      </c>
      <c r="C131" s="119">
        <v>0.5</v>
      </c>
      <c r="D131" s="119">
        <v>0.5</v>
      </c>
      <c r="E131" s="119">
        <v>0.5</v>
      </c>
      <c r="F131" s="119">
        <v>0.5</v>
      </c>
      <c r="G131" s="120">
        <f t="shared" si="6"/>
        <v>0.5</v>
      </c>
      <c r="H131" s="107">
        <f>IF(G134=0,0,G131/G$134)</f>
        <v>8.8888888888888892E-2</v>
      </c>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row>
    <row r="132" spans="1:130" ht="15" customHeight="1" x14ac:dyDescent="0.2">
      <c r="A132" s="99">
        <v>95</v>
      </c>
      <c r="B132" s="100" t="s">
        <v>835</v>
      </c>
      <c r="C132" s="101">
        <v>0.5</v>
      </c>
      <c r="D132" s="101">
        <v>0.5</v>
      </c>
      <c r="E132" s="101">
        <v>0.5</v>
      </c>
      <c r="F132" s="101">
        <v>0.5</v>
      </c>
      <c r="G132" s="102">
        <f t="shared" si="6"/>
        <v>0.5</v>
      </c>
      <c r="H132" s="107">
        <f>IF(G134=0,0,G132/G$134)</f>
        <v>8.8888888888888892E-2</v>
      </c>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row>
    <row r="133" spans="1:130" ht="15" customHeight="1" x14ac:dyDescent="0.2">
      <c r="A133" s="99"/>
      <c r="B133" s="100"/>
      <c r="C133" s="106"/>
      <c r="D133" s="106"/>
      <c r="E133" s="106"/>
      <c r="F133" s="106"/>
      <c r="G133" s="106"/>
      <c r="H133" s="107"/>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row>
    <row r="134" spans="1:130" ht="15" customHeight="1" x14ac:dyDescent="0.2">
      <c r="A134" s="108"/>
      <c r="B134" s="93" t="s">
        <v>118</v>
      </c>
      <c r="C134" s="110">
        <f>SUM(C122:C133)</f>
        <v>6</v>
      </c>
      <c r="D134" s="110">
        <f>SUM(D122:D133)</f>
        <v>5.5</v>
      </c>
      <c r="E134" s="110">
        <f>SUM(E122:E133)</f>
        <v>5.5</v>
      </c>
      <c r="F134" s="110">
        <f>SUM(F122:F133)</f>
        <v>5.5</v>
      </c>
      <c r="G134" s="111">
        <f>SUM(G122:G132)</f>
        <v>5.625</v>
      </c>
      <c r="H134" s="112">
        <f>SUM(H122:H132)</f>
        <v>1</v>
      </c>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row>
    <row r="135" spans="1:130" ht="15" customHeight="1" x14ac:dyDescent="0.2">
      <c r="A135" s="108"/>
      <c r="B135" s="109" t="s">
        <v>109</v>
      </c>
      <c r="C135" s="113"/>
      <c r="D135" s="113"/>
      <c r="E135" s="113"/>
      <c r="F135" s="113"/>
      <c r="G135" s="111">
        <f>IF(D120="X", 3,(IF(G134=0,0.5,AVERAGEIF(G122:G132,"&lt;&gt;0"))))</f>
        <v>3</v>
      </c>
      <c r="H135" s="112">
        <f>G135*1/3</f>
        <v>1</v>
      </c>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row>
    <row r="136" spans="1:130" ht="15" customHeight="1" x14ac:dyDescent="0.2">
      <c r="A136" s="99"/>
      <c r="B136" s="124"/>
      <c r="C136" s="106"/>
      <c r="D136" s="106"/>
      <c r="E136" s="106"/>
      <c r="F136" s="106"/>
      <c r="G136" s="106"/>
      <c r="H136" s="114"/>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row>
    <row r="137" spans="1:130" ht="15" customHeight="1" x14ac:dyDescent="0.2">
      <c r="A137" s="92"/>
      <c r="B137" s="93" t="s">
        <v>138</v>
      </c>
      <c r="C137" s="115"/>
      <c r="D137" s="115"/>
      <c r="E137" s="115"/>
      <c r="F137" s="115"/>
      <c r="G137" s="115"/>
      <c r="H137" s="116"/>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row>
    <row r="138" spans="1:130" ht="15" customHeight="1" x14ac:dyDescent="0.2">
      <c r="A138" s="132" t="s">
        <v>0</v>
      </c>
      <c r="B138" s="133" t="s">
        <v>1</v>
      </c>
      <c r="C138" s="98" t="s">
        <v>84</v>
      </c>
      <c r="D138" s="98" t="s">
        <v>85</v>
      </c>
      <c r="E138" s="98" t="s">
        <v>86</v>
      </c>
      <c r="F138" s="98" t="s">
        <v>87</v>
      </c>
      <c r="G138" s="98" t="s">
        <v>88</v>
      </c>
      <c r="H138" s="73" t="s">
        <v>89</v>
      </c>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row>
    <row r="139" spans="1:130" ht="15" customHeight="1" x14ac:dyDescent="0.2">
      <c r="A139" s="118">
        <v>96</v>
      </c>
      <c r="B139" s="134" t="s">
        <v>54</v>
      </c>
      <c r="C139" s="101">
        <v>0.5</v>
      </c>
      <c r="D139" s="101">
        <v>0.5</v>
      </c>
      <c r="E139" s="101">
        <v>0.5</v>
      </c>
      <c r="F139" s="101">
        <v>0.5</v>
      </c>
      <c r="G139" s="102">
        <f t="shared" ref="G139:G148" si="7">IF(C139 = "NA", 0, AVERAGE(C139:F139))</f>
        <v>0.5</v>
      </c>
      <c r="H139" s="107">
        <f>IF(G150=0,0,G139/G$150)</f>
        <v>0.1</v>
      </c>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row>
    <row r="140" spans="1:130" ht="15" customHeight="1" x14ac:dyDescent="0.2">
      <c r="A140" s="118">
        <v>97</v>
      </c>
      <c r="B140" s="134" t="s">
        <v>57</v>
      </c>
      <c r="C140" s="101">
        <v>0.5</v>
      </c>
      <c r="D140" s="101">
        <v>0.5</v>
      </c>
      <c r="E140" s="101">
        <v>0.5</v>
      </c>
      <c r="F140" s="101">
        <v>0.5</v>
      </c>
      <c r="G140" s="102">
        <f t="shared" si="7"/>
        <v>0.5</v>
      </c>
      <c r="H140" s="107">
        <f>IF(G139=0,0,G140/G$150)</f>
        <v>0.1</v>
      </c>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row>
    <row r="141" spans="1:130" ht="15" customHeight="1" x14ac:dyDescent="0.2">
      <c r="A141" s="118">
        <v>98</v>
      </c>
      <c r="B141" s="134" t="s">
        <v>55</v>
      </c>
      <c r="C141" s="101">
        <v>0.5</v>
      </c>
      <c r="D141" s="101">
        <v>0.5</v>
      </c>
      <c r="E141" s="101">
        <v>0.5</v>
      </c>
      <c r="F141" s="101">
        <v>0.5</v>
      </c>
      <c r="G141" s="102">
        <f t="shared" si="7"/>
        <v>0.5</v>
      </c>
      <c r="H141" s="107">
        <f>IF(G150=0,0,G141/G$150)</f>
        <v>0.1</v>
      </c>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row>
    <row r="142" spans="1:130" ht="15" customHeight="1" x14ac:dyDescent="0.2">
      <c r="A142" s="118">
        <v>99</v>
      </c>
      <c r="B142" s="134" t="s">
        <v>52</v>
      </c>
      <c r="C142" s="101">
        <v>0.5</v>
      </c>
      <c r="D142" s="101">
        <v>0.5</v>
      </c>
      <c r="E142" s="101">
        <v>0.5</v>
      </c>
      <c r="F142" s="101">
        <v>0.5</v>
      </c>
      <c r="G142" s="102">
        <f t="shared" si="7"/>
        <v>0.5</v>
      </c>
      <c r="H142" s="107">
        <f>IF(G150=0,0,G142/G$150)</f>
        <v>0.1</v>
      </c>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row>
    <row r="143" spans="1:130" ht="15" customHeight="1" x14ac:dyDescent="0.2">
      <c r="A143" s="118">
        <v>100</v>
      </c>
      <c r="B143" s="134" t="s">
        <v>56</v>
      </c>
      <c r="C143" s="101">
        <v>0.5</v>
      </c>
      <c r="D143" s="101">
        <v>0.5</v>
      </c>
      <c r="E143" s="101">
        <v>0.5</v>
      </c>
      <c r="F143" s="101">
        <v>0.5</v>
      </c>
      <c r="G143" s="102">
        <f t="shared" si="7"/>
        <v>0.5</v>
      </c>
      <c r="H143" s="107">
        <f>IF(G150=0,0,G143/G$150)</f>
        <v>0.1</v>
      </c>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row>
    <row r="144" spans="1:130" ht="15" customHeight="1" x14ac:dyDescent="0.2">
      <c r="A144" s="118">
        <v>101</v>
      </c>
      <c r="B144" s="135" t="s">
        <v>697</v>
      </c>
      <c r="C144" s="101">
        <v>0.5</v>
      </c>
      <c r="D144" s="101">
        <v>0.5</v>
      </c>
      <c r="E144" s="101">
        <v>0.5</v>
      </c>
      <c r="F144" s="101">
        <v>0.5</v>
      </c>
      <c r="G144" s="102">
        <f t="shared" si="7"/>
        <v>0.5</v>
      </c>
      <c r="H144" s="107">
        <f>IF(G150=0,0,G144/G$150)</f>
        <v>0.1</v>
      </c>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row>
    <row r="145" spans="1:130" ht="15" customHeight="1" x14ac:dyDescent="0.2">
      <c r="A145" s="118">
        <v>102</v>
      </c>
      <c r="B145" s="134" t="s">
        <v>53</v>
      </c>
      <c r="C145" s="101">
        <v>0.5</v>
      </c>
      <c r="D145" s="101">
        <v>0.5</v>
      </c>
      <c r="E145" s="101">
        <v>0.5</v>
      </c>
      <c r="F145" s="101">
        <v>0.5</v>
      </c>
      <c r="G145" s="102">
        <f t="shared" si="7"/>
        <v>0.5</v>
      </c>
      <c r="H145" s="107">
        <f>IF(G150=0,0,G145/G$150)</f>
        <v>0.1</v>
      </c>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row>
    <row r="146" spans="1:130" ht="15" customHeight="1" x14ac:dyDescent="0.2">
      <c r="A146" s="118">
        <v>103</v>
      </c>
      <c r="B146" s="134" t="s">
        <v>58</v>
      </c>
      <c r="C146" s="101">
        <v>0.5</v>
      </c>
      <c r="D146" s="101">
        <v>0.5</v>
      </c>
      <c r="E146" s="101">
        <v>0.5</v>
      </c>
      <c r="F146" s="101">
        <v>0.5</v>
      </c>
      <c r="G146" s="102">
        <f t="shared" si="7"/>
        <v>0.5</v>
      </c>
      <c r="H146" s="107">
        <f>IF(G150=0,0,G146/G$150)</f>
        <v>0.1</v>
      </c>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row>
    <row r="147" spans="1:130" ht="15" customHeight="1" x14ac:dyDescent="0.2">
      <c r="A147" s="118">
        <v>104</v>
      </c>
      <c r="B147" s="134" t="s">
        <v>45</v>
      </c>
      <c r="C147" s="101">
        <v>0.5</v>
      </c>
      <c r="D147" s="101">
        <v>0.5</v>
      </c>
      <c r="E147" s="101">
        <v>0.5</v>
      </c>
      <c r="F147" s="101">
        <v>0.5</v>
      </c>
      <c r="G147" s="102">
        <f t="shared" si="7"/>
        <v>0.5</v>
      </c>
      <c r="H147" s="107">
        <f>IF(G150=0,0,G147/G$150)</f>
        <v>0.1</v>
      </c>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row>
    <row r="148" spans="1:130" ht="15" customHeight="1" x14ac:dyDescent="0.2">
      <c r="A148" s="118">
        <v>105</v>
      </c>
      <c r="B148" s="134" t="s">
        <v>800</v>
      </c>
      <c r="C148" s="101">
        <v>0.5</v>
      </c>
      <c r="D148" s="101">
        <v>0.5</v>
      </c>
      <c r="E148" s="101">
        <v>0.5</v>
      </c>
      <c r="F148" s="101">
        <v>0.5</v>
      </c>
      <c r="G148" s="102">
        <f t="shared" si="7"/>
        <v>0.5</v>
      </c>
      <c r="H148" s="107">
        <f>IF(G150=0,0,G148/G$150)</f>
        <v>0.1</v>
      </c>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row>
    <row r="149" spans="1:130" ht="15" customHeight="1" x14ac:dyDescent="0.2">
      <c r="A149" s="118"/>
      <c r="B149" s="134"/>
      <c r="C149" s="106"/>
      <c r="D149" s="106"/>
      <c r="E149" s="106"/>
      <c r="F149" s="106"/>
      <c r="G149" s="106"/>
      <c r="H149" s="114"/>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row>
    <row r="150" spans="1:130" ht="15" customHeight="1" x14ac:dyDescent="0.2">
      <c r="A150" s="108"/>
      <c r="B150" s="136" t="s">
        <v>119</v>
      </c>
      <c r="C150" s="110">
        <f>SUM(C139:C149)</f>
        <v>5</v>
      </c>
      <c r="D150" s="110">
        <f>SUM(D139:D149)</f>
        <v>5</v>
      </c>
      <c r="E150" s="110">
        <f>SUM(E139:E149)</f>
        <v>5</v>
      </c>
      <c r="F150" s="110">
        <f>SUM(F139:F149)</f>
        <v>5</v>
      </c>
      <c r="G150" s="111">
        <f>SUM(G139:G148)</f>
        <v>5</v>
      </c>
      <c r="H150" s="112">
        <f>SUM(H139:H148)</f>
        <v>0.99999999999999989</v>
      </c>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row>
    <row r="151" spans="1:130" ht="15" customHeight="1" x14ac:dyDescent="0.2">
      <c r="A151" s="108"/>
      <c r="B151" s="136" t="s">
        <v>109</v>
      </c>
      <c r="C151" s="113"/>
      <c r="D151" s="113"/>
      <c r="E151" s="113"/>
      <c r="F151" s="113"/>
      <c r="G151" s="111">
        <f>IF(G150=0,0.5,AVERAGEIF(G139:G148,"&lt;&gt;0"))</f>
        <v>0.5</v>
      </c>
      <c r="H151" s="112">
        <f>G151*1/3</f>
        <v>0.16666666666666666</v>
      </c>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row>
    <row r="152" spans="1:130" ht="15" customHeight="1" x14ac:dyDescent="0.2">
      <c r="A152" s="99"/>
      <c r="B152" s="123"/>
      <c r="C152" s="106"/>
      <c r="D152" s="106"/>
      <c r="E152" s="106"/>
      <c r="F152" s="106"/>
      <c r="G152" s="106"/>
      <c r="H152" s="114"/>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row>
    <row r="153" spans="1:130" ht="15" customHeight="1" x14ac:dyDescent="0.2">
      <c r="A153" s="92"/>
      <c r="B153" s="137" t="s">
        <v>805</v>
      </c>
      <c r="C153" s="115"/>
      <c r="D153" s="115"/>
      <c r="E153" s="115"/>
      <c r="F153" s="115"/>
      <c r="G153" s="115"/>
      <c r="H153" s="116"/>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row>
    <row r="154" spans="1:130" ht="15" customHeight="1" x14ac:dyDescent="0.2">
      <c r="A154" s="72" t="s">
        <v>0</v>
      </c>
      <c r="B154" s="138" t="s">
        <v>1</v>
      </c>
      <c r="C154" s="98" t="s">
        <v>84</v>
      </c>
      <c r="D154" s="98" t="s">
        <v>85</v>
      </c>
      <c r="E154" s="98" t="s">
        <v>86</v>
      </c>
      <c r="F154" s="98" t="s">
        <v>87</v>
      </c>
      <c r="G154" s="98" t="s">
        <v>88</v>
      </c>
      <c r="H154" s="73" t="s">
        <v>89</v>
      </c>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row>
    <row r="155" spans="1:130" ht="15" customHeight="1" x14ac:dyDescent="0.2">
      <c r="A155" s="99">
        <v>106</v>
      </c>
      <c r="B155" s="123" t="s">
        <v>733</v>
      </c>
      <c r="C155" s="101">
        <v>3</v>
      </c>
      <c r="D155" s="101">
        <v>3</v>
      </c>
      <c r="E155" s="101">
        <v>3</v>
      </c>
      <c r="F155" s="101">
        <v>3</v>
      </c>
      <c r="G155" s="102">
        <f t="shared" ref="G155:G163" si="8">IF(C155 = "NA", 0, AVERAGE(C155:F155))</f>
        <v>3</v>
      </c>
      <c r="H155" s="107">
        <f>IF(G167=0,0,G155/G$167)</f>
        <v>0.1111111111111111</v>
      </c>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row>
    <row r="156" spans="1:130" ht="15" customHeight="1" x14ac:dyDescent="0.2">
      <c r="A156" s="99">
        <v>107</v>
      </c>
      <c r="B156" s="123" t="s">
        <v>46</v>
      </c>
      <c r="C156" s="101">
        <v>3</v>
      </c>
      <c r="D156" s="101">
        <v>3</v>
      </c>
      <c r="E156" s="101">
        <v>3</v>
      </c>
      <c r="F156" s="101">
        <v>3</v>
      </c>
      <c r="G156" s="102">
        <f t="shared" si="8"/>
        <v>3</v>
      </c>
      <c r="H156" s="107">
        <f>IF(G167=0,0,G156/G$167)</f>
        <v>0.1111111111111111</v>
      </c>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row>
    <row r="157" spans="1:130" ht="15" customHeight="1" x14ac:dyDescent="0.2">
      <c r="A157" s="99">
        <v>108</v>
      </c>
      <c r="B157" s="134" t="s">
        <v>47</v>
      </c>
      <c r="C157" s="101">
        <v>3</v>
      </c>
      <c r="D157" s="101">
        <v>3</v>
      </c>
      <c r="E157" s="101">
        <v>3</v>
      </c>
      <c r="F157" s="101">
        <v>3</v>
      </c>
      <c r="G157" s="102">
        <f t="shared" si="8"/>
        <v>3</v>
      </c>
      <c r="H157" s="107">
        <f>IF(G167=0,0,G157/G$167)</f>
        <v>0.1111111111111111</v>
      </c>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row>
    <row r="158" spans="1:130" ht="15" customHeight="1" x14ac:dyDescent="0.2">
      <c r="A158" s="99">
        <v>109</v>
      </c>
      <c r="B158" s="135" t="s">
        <v>139</v>
      </c>
      <c r="C158" s="101">
        <v>3</v>
      </c>
      <c r="D158" s="101">
        <v>3</v>
      </c>
      <c r="E158" s="101">
        <v>3</v>
      </c>
      <c r="F158" s="101">
        <v>3</v>
      </c>
      <c r="G158" s="102">
        <f t="shared" si="8"/>
        <v>3</v>
      </c>
      <c r="H158" s="107">
        <f>IF(G167=0,0,G158/G$167)</f>
        <v>0.1111111111111111</v>
      </c>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row>
    <row r="159" spans="1:130" ht="15" customHeight="1" x14ac:dyDescent="0.2">
      <c r="A159" s="99">
        <v>110</v>
      </c>
      <c r="B159" s="134" t="s">
        <v>48</v>
      </c>
      <c r="C159" s="101">
        <v>3</v>
      </c>
      <c r="D159" s="101">
        <v>3</v>
      </c>
      <c r="E159" s="101">
        <v>3</v>
      </c>
      <c r="F159" s="101">
        <v>3</v>
      </c>
      <c r="G159" s="102">
        <f t="shared" si="8"/>
        <v>3</v>
      </c>
      <c r="H159" s="107">
        <f>IF(G167=0,0,G159/G$167)</f>
        <v>0.1111111111111111</v>
      </c>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row>
    <row r="160" spans="1:130" ht="15" customHeight="1" x14ac:dyDescent="0.2">
      <c r="A160" s="99">
        <v>111</v>
      </c>
      <c r="B160" s="134" t="s">
        <v>212</v>
      </c>
      <c r="C160" s="101">
        <v>3</v>
      </c>
      <c r="D160" s="101">
        <v>3</v>
      </c>
      <c r="E160" s="101">
        <v>3</v>
      </c>
      <c r="F160" s="101">
        <v>3</v>
      </c>
      <c r="G160" s="102">
        <f t="shared" si="8"/>
        <v>3</v>
      </c>
      <c r="H160" s="107">
        <f>IF(G167=0,0,G160/G$167)</f>
        <v>0.1111111111111111</v>
      </c>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row>
    <row r="161" spans="1:130" s="2" customFormat="1" ht="15" customHeight="1" x14ac:dyDescent="0.2">
      <c r="A161" s="99">
        <v>112</v>
      </c>
      <c r="B161" s="139" t="s">
        <v>49</v>
      </c>
      <c r="C161" s="101">
        <v>3</v>
      </c>
      <c r="D161" s="101">
        <v>3</v>
      </c>
      <c r="E161" s="101">
        <v>3</v>
      </c>
      <c r="F161" s="101">
        <v>3</v>
      </c>
      <c r="G161" s="120">
        <f t="shared" si="8"/>
        <v>3</v>
      </c>
      <c r="H161" s="107">
        <f>IF(G167=0,0,G161/G$167)</f>
        <v>0.1111111111111111</v>
      </c>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row>
    <row r="162" spans="1:130" s="2" customFormat="1" ht="15" customHeight="1" x14ac:dyDescent="0.2">
      <c r="A162" s="99">
        <v>113</v>
      </c>
      <c r="B162" s="139" t="s">
        <v>50</v>
      </c>
      <c r="C162" s="101">
        <v>3</v>
      </c>
      <c r="D162" s="101">
        <v>3</v>
      </c>
      <c r="E162" s="101">
        <v>3</v>
      </c>
      <c r="F162" s="101">
        <v>3</v>
      </c>
      <c r="G162" s="120">
        <f t="shared" si="8"/>
        <v>3</v>
      </c>
      <c r="H162" s="107">
        <f>IF(G167=0,0,G162/G$167)</f>
        <v>0.1111111111111111</v>
      </c>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row>
    <row r="163" spans="1:130" s="2" customFormat="1" ht="15" customHeight="1" x14ac:dyDescent="0.2">
      <c r="A163" s="99">
        <v>114</v>
      </c>
      <c r="B163" s="139" t="s">
        <v>51</v>
      </c>
      <c r="C163" s="101">
        <v>3</v>
      </c>
      <c r="D163" s="101">
        <v>3</v>
      </c>
      <c r="E163" s="101">
        <v>3</v>
      </c>
      <c r="F163" s="101">
        <v>3</v>
      </c>
      <c r="G163" s="120">
        <f t="shared" si="8"/>
        <v>3</v>
      </c>
      <c r="H163" s="107">
        <f>IF(G167=0,0,G163/G$167)</f>
        <v>0.1111111111111111</v>
      </c>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row>
    <row r="164" spans="1:130" s="2" customFormat="1" ht="15" customHeight="1" x14ac:dyDescent="0.2">
      <c r="A164" s="99">
        <v>115</v>
      </c>
      <c r="B164" s="139" t="s">
        <v>806</v>
      </c>
      <c r="C164" s="101">
        <v>3</v>
      </c>
      <c r="D164" s="101">
        <v>3</v>
      </c>
      <c r="E164" s="101">
        <v>3</v>
      </c>
      <c r="F164" s="101">
        <v>3</v>
      </c>
      <c r="G164" s="120">
        <f t="shared" ref="G164:G165" si="9">IF(C164 = "NA", 0, AVERAGE(C164:F164))</f>
        <v>3</v>
      </c>
      <c r="H164" s="107">
        <f>IF(G167=0,0,G164/G$167)</f>
        <v>0.1111111111111111</v>
      </c>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row>
    <row r="165" spans="1:130" s="2" customFormat="1" ht="15" customHeight="1" x14ac:dyDescent="0.2">
      <c r="A165" s="99">
        <v>116</v>
      </c>
      <c r="B165" s="139" t="s">
        <v>807</v>
      </c>
      <c r="C165" s="101">
        <v>3</v>
      </c>
      <c r="D165" s="101">
        <v>3</v>
      </c>
      <c r="E165" s="101">
        <v>3</v>
      </c>
      <c r="F165" s="101">
        <v>3</v>
      </c>
      <c r="G165" s="120">
        <f t="shared" si="9"/>
        <v>3</v>
      </c>
      <c r="H165" s="107">
        <f>IF(G167=0,0,G165/G$167)</f>
        <v>0.1111111111111111</v>
      </c>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row>
    <row r="166" spans="1:130" ht="15" customHeight="1" x14ac:dyDescent="0.2">
      <c r="A166" s="99"/>
      <c r="B166" s="134"/>
      <c r="C166" s="106"/>
      <c r="D166" s="106"/>
      <c r="E166" s="106"/>
      <c r="F166" s="106"/>
      <c r="G166" s="106"/>
      <c r="H166" s="114"/>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row>
    <row r="167" spans="1:130" ht="15" customHeight="1" x14ac:dyDescent="0.2">
      <c r="A167" s="108"/>
      <c r="B167" s="136" t="s">
        <v>120</v>
      </c>
      <c r="C167" s="110">
        <f>SUM(C155:C166)</f>
        <v>33</v>
      </c>
      <c r="D167" s="110">
        <f>SUM(D155:D166)</f>
        <v>33</v>
      </c>
      <c r="E167" s="110">
        <f>SUM(E155:E166)</f>
        <v>33</v>
      </c>
      <c r="F167" s="110">
        <f>SUM(F155:F166)</f>
        <v>33</v>
      </c>
      <c r="G167" s="111">
        <f>SUM(G155:G163)</f>
        <v>27</v>
      </c>
      <c r="H167" s="112">
        <f>SUM(H155:H163)</f>
        <v>1.0000000000000002</v>
      </c>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row>
    <row r="168" spans="1:130" ht="15" customHeight="1" x14ac:dyDescent="0.2">
      <c r="A168" s="108"/>
      <c r="B168" s="136" t="s">
        <v>109</v>
      </c>
      <c r="C168" s="113"/>
      <c r="D168" s="113"/>
      <c r="E168" s="113"/>
      <c r="F168" s="113"/>
      <c r="G168" s="111">
        <f>IF(G167=0,0.5,AVERAGEIF(G155:G165,"&lt;&gt;0"))</f>
        <v>3</v>
      </c>
      <c r="H168" s="112">
        <f>G168*1/3</f>
        <v>1</v>
      </c>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row>
    <row r="169" spans="1:130" ht="15" customHeight="1" x14ac:dyDescent="0.2">
      <c r="A169" s="99"/>
      <c r="B169" s="123"/>
      <c r="C169" s="106"/>
      <c r="D169" s="106"/>
      <c r="E169" s="106"/>
      <c r="F169" s="106"/>
      <c r="G169" s="106"/>
      <c r="H169" s="114"/>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row>
    <row r="170" spans="1:130" ht="15" customHeight="1" x14ac:dyDescent="0.2">
      <c r="A170" s="140"/>
      <c r="B170" s="141" t="s">
        <v>82</v>
      </c>
      <c r="C170" s="142">
        <f>C167+C150+C134+C115+C83+C42</f>
        <v>126.5</v>
      </c>
      <c r="D170" s="142">
        <f>D167+D150+D134+D115+D83+D42</f>
        <v>123</v>
      </c>
      <c r="E170" s="142">
        <f>E167+E150+E134+E115+E83+E42</f>
        <v>123.5</v>
      </c>
      <c r="F170" s="142">
        <f>F167+F150+F134+F115+F83+F42</f>
        <v>127</v>
      </c>
      <c r="G170" s="144">
        <f>G167+G150+G134+G115+G83+G42</f>
        <v>119</v>
      </c>
      <c r="H170" s="143"/>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row>
    <row r="171" spans="1:130" ht="15" customHeight="1" x14ac:dyDescent="0.2">
      <c r="A171" s="140"/>
      <c r="B171" s="141" t="s">
        <v>93</v>
      </c>
      <c r="C171" s="142"/>
      <c r="D171" s="142"/>
      <c r="E171" s="142"/>
      <c r="F171" s="142"/>
      <c r="G171" s="144">
        <f>SUM(G168,G151,G135,G116,G84,G43)/6</f>
        <v>1.7146950271950272</v>
      </c>
      <c r="H171" s="145">
        <f>G171*1/3</f>
        <v>0.57156500906500907</v>
      </c>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row>
    <row r="172" spans="1:130" ht="15" customHeight="1" x14ac:dyDescent="0.2">
      <c r="A172" s="99"/>
      <c r="B172" s="146"/>
      <c r="C172" s="106"/>
      <c r="D172" s="106"/>
      <c r="E172" s="106"/>
      <c r="F172" s="106"/>
      <c r="G172" s="106"/>
      <c r="H172" s="114"/>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row>
    <row r="173" spans="1:130" ht="15" customHeight="1" x14ac:dyDescent="0.2">
      <c r="A173" s="466" t="s">
        <v>99</v>
      </c>
      <c r="B173" s="467"/>
      <c r="C173" s="467"/>
      <c r="D173" s="467"/>
      <c r="E173" s="467"/>
      <c r="F173" s="467"/>
      <c r="G173" s="467"/>
      <c r="H173" s="468"/>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row>
    <row r="174" spans="1:130" ht="15" customHeight="1" x14ac:dyDescent="0.2">
      <c r="A174" s="469"/>
      <c r="B174" s="470"/>
      <c r="C174" s="470"/>
      <c r="D174" s="470"/>
      <c r="E174" s="470"/>
      <c r="F174" s="470"/>
      <c r="G174" s="470"/>
      <c r="H174" s="47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row>
    <row r="175" spans="1:130" ht="15" customHeight="1" x14ac:dyDescent="0.2">
      <c r="A175" s="92"/>
      <c r="B175" s="93" t="s">
        <v>213</v>
      </c>
      <c r="C175" s="115"/>
      <c r="D175" s="115"/>
      <c r="E175" s="115"/>
      <c r="F175" s="115"/>
      <c r="G175" s="115"/>
      <c r="H175" s="116"/>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row>
    <row r="176" spans="1:130" ht="15" customHeight="1" x14ac:dyDescent="0.2">
      <c r="A176" s="72"/>
      <c r="B176" s="147" t="s">
        <v>100</v>
      </c>
      <c r="C176" s="98" t="s">
        <v>311</v>
      </c>
      <c r="D176" s="98" t="s">
        <v>312</v>
      </c>
      <c r="E176" s="128"/>
      <c r="F176" s="128"/>
      <c r="G176" s="128"/>
      <c r="H176" s="129"/>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row>
    <row r="177" spans="1:130" ht="15" customHeight="1" x14ac:dyDescent="0.2">
      <c r="A177" s="130"/>
      <c r="B177" s="131" t="s">
        <v>310</v>
      </c>
      <c r="C177" s="101" t="s">
        <v>717</v>
      </c>
      <c r="D177" s="106" t="str">
        <f>IF(C177="X","-","X")</f>
        <v>-</v>
      </c>
      <c r="E177" s="106"/>
      <c r="F177" s="106"/>
      <c r="G177" s="106"/>
      <c r="H177" s="114"/>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row>
    <row r="178" spans="1:130" ht="15" customHeight="1" x14ac:dyDescent="0.2">
      <c r="A178" s="130"/>
      <c r="B178" s="131" t="s">
        <v>101</v>
      </c>
      <c r="C178" s="101" t="s">
        <v>743</v>
      </c>
      <c r="D178" s="106" t="str">
        <f>IF(C178="X","-","X")</f>
        <v>X</v>
      </c>
      <c r="E178" s="106"/>
      <c r="F178" s="106"/>
      <c r="G178" s="106"/>
      <c r="H178" s="114"/>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row>
    <row r="179" spans="1:130" ht="15" customHeight="1" x14ac:dyDescent="0.2">
      <c r="A179" s="72" t="s">
        <v>0</v>
      </c>
      <c r="B179" s="97" t="s">
        <v>1</v>
      </c>
      <c r="C179" s="98" t="s">
        <v>84</v>
      </c>
      <c r="D179" s="98" t="s">
        <v>85</v>
      </c>
      <c r="E179" s="98" t="s">
        <v>86</v>
      </c>
      <c r="F179" s="98" t="s">
        <v>87</v>
      </c>
      <c r="G179" s="98" t="s">
        <v>88</v>
      </c>
      <c r="H179" s="73" t="s">
        <v>89</v>
      </c>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row>
    <row r="180" spans="1:130" s="10" customFormat="1" ht="15" customHeight="1" x14ac:dyDescent="0.2">
      <c r="A180" s="148">
        <v>117</v>
      </c>
      <c r="B180" s="149" t="s">
        <v>315</v>
      </c>
      <c r="C180" s="101">
        <v>2</v>
      </c>
      <c r="D180" s="101">
        <v>3</v>
      </c>
      <c r="E180" s="101">
        <v>3</v>
      </c>
      <c r="F180" s="101">
        <v>3</v>
      </c>
      <c r="G180" s="102">
        <f>IF(C180 = "NA", 0, AVERAGE(C180:F180))</f>
        <v>2.75</v>
      </c>
      <c r="H180" s="150">
        <f>IF(G184=0,0,G180/G$184)</f>
        <v>0.37931034482758619</v>
      </c>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row>
    <row r="181" spans="1:130" s="10" customFormat="1" ht="30" x14ac:dyDescent="0.2">
      <c r="A181" s="148">
        <v>118</v>
      </c>
      <c r="B181" s="151" t="s">
        <v>214</v>
      </c>
      <c r="C181" s="101">
        <v>1</v>
      </c>
      <c r="D181" s="101">
        <v>1</v>
      </c>
      <c r="E181" s="101">
        <v>1</v>
      </c>
      <c r="F181" s="101">
        <v>3</v>
      </c>
      <c r="G181" s="102">
        <f>IF(C181 = "NA", 0, AVERAGE(C181:F181))</f>
        <v>1.5</v>
      </c>
      <c r="H181" s="150">
        <f>IF(G184=0,0,G181/G$184)</f>
        <v>0.20689655172413793</v>
      </c>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row>
    <row r="182" spans="1:130" s="10" customFormat="1" ht="30" x14ac:dyDescent="0.2">
      <c r="A182" s="148">
        <v>119</v>
      </c>
      <c r="B182" s="151" t="s">
        <v>316</v>
      </c>
      <c r="C182" s="101">
        <v>3</v>
      </c>
      <c r="D182" s="101">
        <v>3</v>
      </c>
      <c r="E182" s="101">
        <v>3</v>
      </c>
      <c r="F182" s="101">
        <v>3</v>
      </c>
      <c r="G182" s="102">
        <f>IF(C182 = "NA", 0, AVERAGE(C182:F182))</f>
        <v>3</v>
      </c>
      <c r="H182" s="150">
        <f>IF(G184=0,0,G182/G$184)</f>
        <v>0.41379310344827586</v>
      </c>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row>
    <row r="183" spans="1:130" ht="15" customHeight="1" x14ac:dyDescent="0.2">
      <c r="A183" s="99"/>
      <c r="B183" s="121"/>
      <c r="C183" s="106"/>
      <c r="D183" s="106"/>
      <c r="E183" s="106"/>
      <c r="F183" s="106"/>
      <c r="G183" s="106"/>
      <c r="H183" s="114"/>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row>
    <row r="184" spans="1:130" ht="15" customHeight="1" x14ac:dyDescent="0.2">
      <c r="A184" s="108"/>
      <c r="B184" s="152" t="s">
        <v>215</v>
      </c>
      <c r="C184" s="110">
        <f>SUM(C180:C183)</f>
        <v>6</v>
      </c>
      <c r="D184" s="110">
        <f>SUM(D180:D183)</f>
        <v>7</v>
      </c>
      <c r="E184" s="110">
        <f>SUM(E180:E183)</f>
        <v>7</v>
      </c>
      <c r="F184" s="110">
        <f>SUM(F180:F183)</f>
        <v>9</v>
      </c>
      <c r="G184" s="111">
        <f>SUM(G180:G182)</f>
        <v>7.25</v>
      </c>
      <c r="H184" s="153">
        <f>SUM(H180:H182)</f>
        <v>1</v>
      </c>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row>
    <row r="185" spans="1:130" ht="15" customHeight="1" x14ac:dyDescent="0.2">
      <c r="A185" s="108"/>
      <c r="B185" s="152" t="s">
        <v>109</v>
      </c>
      <c r="C185" s="113"/>
      <c r="D185" s="113"/>
      <c r="E185" s="113"/>
      <c r="F185" s="113"/>
      <c r="G185" s="111">
        <f>IF(D177="X",3,IF(D178="X",3,AVERAGEIF(G180:G182,"&lt;&gt;0")))</f>
        <v>3</v>
      </c>
      <c r="H185" s="112">
        <f>G185*1/3</f>
        <v>1</v>
      </c>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row>
    <row r="186" spans="1:130" ht="15" customHeight="1" x14ac:dyDescent="0.2">
      <c r="A186" s="99"/>
      <c r="B186" s="124"/>
      <c r="C186" s="106"/>
      <c r="D186" s="106"/>
      <c r="E186" s="106"/>
      <c r="F186" s="106"/>
      <c r="G186" s="106"/>
      <c r="H186" s="114"/>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row>
    <row r="187" spans="1:130" ht="15" customHeight="1" x14ac:dyDescent="0.2">
      <c r="A187" s="92"/>
      <c r="B187" s="93" t="s">
        <v>121</v>
      </c>
      <c r="C187" s="115"/>
      <c r="D187" s="115"/>
      <c r="E187" s="115"/>
      <c r="F187" s="115"/>
      <c r="G187" s="115"/>
      <c r="H187" s="116"/>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row>
    <row r="188" spans="1:130" s="10" customFormat="1" ht="15" customHeight="1" x14ac:dyDescent="0.2">
      <c r="A188" s="72"/>
      <c r="B188" s="147" t="s">
        <v>100</v>
      </c>
      <c r="C188" s="98" t="s">
        <v>311</v>
      </c>
      <c r="D188" s="98" t="s">
        <v>312</v>
      </c>
      <c r="E188" s="128"/>
      <c r="F188" s="128"/>
      <c r="G188" s="128"/>
      <c r="H188" s="129"/>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row>
    <row r="189" spans="1:130" s="10" customFormat="1" ht="15" customHeight="1" x14ac:dyDescent="0.2">
      <c r="A189" s="154"/>
      <c r="B189" s="155" t="s">
        <v>328</v>
      </c>
      <c r="C189" s="217" t="s">
        <v>743</v>
      </c>
      <c r="D189" s="106" t="str">
        <f>IF(C189="X","-","X")</f>
        <v>X</v>
      </c>
      <c r="E189" s="156"/>
      <c r="F189" s="156"/>
      <c r="G189" s="156"/>
      <c r="H189" s="157"/>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row>
    <row r="190" spans="1:130" ht="15" customHeight="1" x14ac:dyDescent="0.2">
      <c r="A190" s="72" t="s">
        <v>0</v>
      </c>
      <c r="B190" s="97" t="s">
        <v>1</v>
      </c>
      <c r="C190" s="98" t="s">
        <v>84</v>
      </c>
      <c r="D190" s="98" t="s">
        <v>85</v>
      </c>
      <c r="E190" s="98" t="s">
        <v>86</v>
      </c>
      <c r="F190" s="98" t="s">
        <v>87</v>
      </c>
      <c r="G190" s="98" t="s">
        <v>88</v>
      </c>
      <c r="H190" s="73" t="s">
        <v>89</v>
      </c>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row>
    <row r="191" spans="1:130" ht="15" customHeight="1" x14ac:dyDescent="0.2">
      <c r="A191" s="99">
        <v>120</v>
      </c>
      <c r="B191" s="124" t="s">
        <v>216</v>
      </c>
      <c r="C191" s="101">
        <v>0.5</v>
      </c>
      <c r="D191" s="101">
        <v>0.5</v>
      </c>
      <c r="E191" s="101">
        <v>0.5</v>
      </c>
      <c r="F191" s="101">
        <v>0.5</v>
      </c>
      <c r="G191" s="102">
        <f>IF(C191 = "NA", 0, AVERAGE(C191:F191))</f>
        <v>0.5</v>
      </c>
      <c r="H191" s="107">
        <f>IF(G196=0,0,G191/G$196)</f>
        <v>0.22222222222222221</v>
      </c>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row>
    <row r="192" spans="1:130" ht="15" customHeight="1" x14ac:dyDescent="0.2">
      <c r="A192" s="99">
        <v>121</v>
      </c>
      <c r="B192" s="149" t="s">
        <v>315</v>
      </c>
      <c r="C192" s="101">
        <v>0.5</v>
      </c>
      <c r="D192" s="101">
        <v>0.5</v>
      </c>
      <c r="E192" s="101">
        <v>0.5</v>
      </c>
      <c r="F192" s="101">
        <v>0.5</v>
      </c>
      <c r="G192" s="102">
        <f>IF(C192 = "NA", 0, AVERAGE(C192:F192))</f>
        <v>0.5</v>
      </c>
      <c r="H192" s="107">
        <f>IF(G196=0,0,G192/G$196)</f>
        <v>0.22222222222222221</v>
      </c>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row>
    <row r="193" spans="1:130" ht="30" x14ac:dyDescent="0.2">
      <c r="A193" s="99">
        <v>122</v>
      </c>
      <c r="B193" s="151" t="s">
        <v>214</v>
      </c>
      <c r="C193" s="101">
        <v>0.5</v>
      </c>
      <c r="D193" s="101">
        <v>1</v>
      </c>
      <c r="E193" s="101">
        <v>1</v>
      </c>
      <c r="F193" s="101">
        <v>0.5</v>
      </c>
      <c r="G193" s="102">
        <f>IF(C193 = "NA", 0, AVERAGE(C193:F193))</f>
        <v>0.75</v>
      </c>
      <c r="H193" s="107">
        <f>IF(G196=0,0,G193/G$196)</f>
        <v>0.33333333333333331</v>
      </c>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row>
    <row r="194" spans="1:130" ht="30" x14ac:dyDescent="0.2">
      <c r="A194" s="99">
        <v>123</v>
      </c>
      <c r="B194" s="151" t="s">
        <v>318</v>
      </c>
      <c r="C194" s="101">
        <v>0.5</v>
      </c>
      <c r="D194" s="101">
        <v>0.5</v>
      </c>
      <c r="E194" s="101">
        <v>0.5</v>
      </c>
      <c r="F194" s="101">
        <v>0.5</v>
      </c>
      <c r="G194" s="102">
        <f>IF(C194 = "NA", 0, AVERAGE(C194:F194))</f>
        <v>0.5</v>
      </c>
      <c r="H194" s="107">
        <f>IF(G196=0,0,G194/G$196)</f>
        <v>0.22222222222222221</v>
      </c>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row>
    <row r="195" spans="1:130" ht="15" customHeight="1" x14ac:dyDescent="0.2">
      <c r="A195" s="99"/>
      <c r="B195" s="121"/>
      <c r="C195" s="106"/>
      <c r="D195" s="106"/>
      <c r="E195" s="106"/>
      <c r="F195" s="106"/>
      <c r="G195" s="106"/>
      <c r="H195" s="114"/>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row>
    <row r="196" spans="1:130" ht="15" customHeight="1" x14ac:dyDescent="0.2">
      <c r="A196" s="108"/>
      <c r="B196" s="152" t="s">
        <v>122</v>
      </c>
      <c r="C196" s="110">
        <f>SUM(C191:C195)</f>
        <v>2</v>
      </c>
      <c r="D196" s="110">
        <f>SUM(D191:D195)</f>
        <v>2.5</v>
      </c>
      <c r="E196" s="110">
        <f>SUM(E191:E195)</f>
        <v>2.5</v>
      </c>
      <c r="F196" s="110">
        <f>SUM(F191:F195)</f>
        <v>2</v>
      </c>
      <c r="G196" s="111">
        <f>SUM(G191:G194)</f>
        <v>2.25</v>
      </c>
      <c r="H196" s="112">
        <f>SUM(H191:H194)</f>
        <v>0.99999999999999989</v>
      </c>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row>
    <row r="197" spans="1:130" ht="15" customHeight="1" x14ac:dyDescent="0.2">
      <c r="A197" s="108"/>
      <c r="B197" s="152" t="s">
        <v>109</v>
      </c>
      <c r="C197" s="113"/>
      <c r="D197" s="113"/>
      <c r="E197" s="113"/>
      <c r="F197" s="113"/>
      <c r="G197" s="111">
        <f>IF(D189="X",3,IF(D190="X",3,AVERAGEIF(G192:G194,"&lt;&gt;0")))</f>
        <v>3</v>
      </c>
      <c r="H197" s="112">
        <f>G197*1/3</f>
        <v>1</v>
      </c>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row>
    <row r="198" spans="1:130" ht="15" customHeight="1" x14ac:dyDescent="0.2">
      <c r="A198" s="99"/>
      <c r="B198" s="124"/>
      <c r="C198" s="106"/>
      <c r="D198" s="106"/>
      <c r="E198" s="106"/>
      <c r="F198" s="106"/>
      <c r="G198" s="106"/>
      <c r="H198" s="114"/>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row>
    <row r="199" spans="1:130" s="9" customFormat="1" ht="15" customHeight="1" x14ac:dyDescent="0.2">
      <c r="A199" s="108"/>
      <c r="B199" s="152" t="s">
        <v>102</v>
      </c>
      <c r="C199" s="113"/>
      <c r="D199" s="113"/>
      <c r="E199" s="113"/>
      <c r="F199" s="113"/>
      <c r="G199" s="113"/>
      <c r="H199" s="112"/>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row>
    <row r="200" spans="1:130" s="9" customFormat="1" ht="15" customHeight="1" x14ac:dyDescent="0.2">
      <c r="A200" s="72" t="s">
        <v>0</v>
      </c>
      <c r="B200" s="97" t="s">
        <v>1</v>
      </c>
      <c r="C200" s="98" t="s">
        <v>84</v>
      </c>
      <c r="D200" s="98" t="s">
        <v>85</v>
      </c>
      <c r="E200" s="98" t="s">
        <v>86</v>
      </c>
      <c r="F200" s="98" t="s">
        <v>87</v>
      </c>
      <c r="G200" s="98" t="s">
        <v>88</v>
      </c>
      <c r="H200" s="73" t="s">
        <v>89</v>
      </c>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row>
    <row r="201" spans="1:130" s="9" customFormat="1" ht="15" customHeight="1" x14ac:dyDescent="0.2">
      <c r="A201" s="99">
        <v>124</v>
      </c>
      <c r="B201" s="158" t="s">
        <v>734</v>
      </c>
      <c r="C201" s="101">
        <v>3</v>
      </c>
      <c r="D201" s="101">
        <v>3</v>
      </c>
      <c r="E201" s="101">
        <v>3</v>
      </c>
      <c r="F201" s="101">
        <v>3</v>
      </c>
      <c r="G201" s="102">
        <f>IF(C201 = "NA", 0, AVERAGE(C201:F201))</f>
        <v>3</v>
      </c>
      <c r="H201" s="107">
        <f>IF(G206=0,0,G201/G$206)</f>
        <v>0.41379310344827586</v>
      </c>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row>
    <row r="202" spans="1:130" s="9" customFormat="1" ht="15" customHeight="1" x14ac:dyDescent="0.2">
      <c r="A202" s="99">
        <v>125</v>
      </c>
      <c r="B202" s="149" t="s">
        <v>315</v>
      </c>
      <c r="C202" s="101">
        <v>3</v>
      </c>
      <c r="D202" s="101">
        <v>3</v>
      </c>
      <c r="E202" s="101">
        <v>3</v>
      </c>
      <c r="F202" s="101">
        <v>3</v>
      </c>
      <c r="G202" s="102">
        <f>IF(C202 = "NA", 0, AVERAGE(C202:F202))</f>
        <v>3</v>
      </c>
      <c r="H202" s="107">
        <f>IF(G206=0,0,G202/G$206)</f>
        <v>0.41379310344827586</v>
      </c>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row>
    <row r="203" spans="1:130" s="9" customFormat="1" ht="30" x14ac:dyDescent="0.2">
      <c r="A203" s="99">
        <v>126</v>
      </c>
      <c r="B203" s="158" t="s">
        <v>735</v>
      </c>
      <c r="C203" s="101">
        <v>0.5</v>
      </c>
      <c r="D203" s="101">
        <v>0.5</v>
      </c>
      <c r="E203" s="101">
        <v>1</v>
      </c>
      <c r="F203" s="101">
        <v>1</v>
      </c>
      <c r="G203" s="102">
        <f>IF(C203 = "NA", 0, AVERAGE(C203:F203))</f>
        <v>0.75</v>
      </c>
      <c r="H203" s="107">
        <f>IF(G206=0,0,G203/G$206)</f>
        <v>0.10344827586206896</v>
      </c>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row>
    <row r="204" spans="1:130" s="9" customFormat="1" ht="30" x14ac:dyDescent="0.2">
      <c r="A204" s="99">
        <v>127</v>
      </c>
      <c r="B204" s="151" t="s">
        <v>317</v>
      </c>
      <c r="C204" s="101">
        <v>0.5</v>
      </c>
      <c r="D204" s="101">
        <v>0.5</v>
      </c>
      <c r="E204" s="101">
        <v>0.5</v>
      </c>
      <c r="F204" s="101">
        <v>0.5</v>
      </c>
      <c r="G204" s="102">
        <f>IF(C204 = "NA", 0, AVERAGE(C204:F204))</f>
        <v>0.5</v>
      </c>
      <c r="H204" s="107">
        <f>IF(G206=0,0,G204/G$206)</f>
        <v>6.8965517241379309E-2</v>
      </c>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row>
    <row r="205" spans="1:130" ht="15" customHeight="1" x14ac:dyDescent="0.2">
      <c r="A205" s="99"/>
      <c r="B205" s="121"/>
      <c r="C205" s="106"/>
      <c r="D205" s="106"/>
      <c r="E205" s="106"/>
      <c r="F205" s="106"/>
      <c r="G205" s="106"/>
      <c r="H205" s="107"/>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row>
    <row r="206" spans="1:130" ht="15" customHeight="1" x14ac:dyDescent="0.2">
      <c r="A206" s="108"/>
      <c r="B206" s="152" t="s">
        <v>140</v>
      </c>
      <c r="C206" s="110">
        <f>SUM(C201:C205)</f>
        <v>7</v>
      </c>
      <c r="D206" s="110">
        <f>SUM(D201:D205)</f>
        <v>7</v>
      </c>
      <c r="E206" s="110">
        <f>SUM(E201:E205)</f>
        <v>7.5</v>
      </c>
      <c r="F206" s="110">
        <f>SUM(F201:F205)</f>
        <v>7.5</v>
      </c>
      <c r="G206" s="111">
        <f>SUM(G201:G204)</f>
        <v>7.25</v>
      </c>
      <c r="H206" s="112">
        <f>SUM(H201:H204)</f>
        <v>1</v>
      </c>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row>
    <row r="207" spans="1:130" ht="15" customHeight="1" x14ac:dyDescent="0.2">
      <c r="A207" s="108"/>
      <c r="B207" s="152" t="s">
        <v>141</v>
      </c>
      <c r="C207" s="113"/>
      <c r="D207" s="113"/>
      <c r="E207" s="113"/>
      <c r="F207" s="113"/>
      <c r="G207" s="111">
        <f>IF(G206=0,0.5,AVERAGEIF(G201:G204,"&lt;&gt;0"))</f>
        <v>1.8125</v>
      </c>
      <c r="H207" s="112">
        <f>G207*1/3</f>
        <v>0.60416666666666663</v>
      </c>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row>
    <row r="208" spans="1:130" ht="15" customHeight="1" x14ac:dyDescent="0.2">
      <c r="A208" s="99"/>
      <c r="B208" s="159"/>
      <c r="C208" s="106"/>
      <c r="D208" s="106"/>
      <c r="E208" s="106"/>
      <c r="F208" s="106"/>
      <c r="G208" s="106"/>
      <c r="H208" s="114"/>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row>
    <row r="209" spans="1:130" ht="15" customHeight="1" x14ac:dyDescent="0.2">
      <c r="A209" s="92"/>
      <c r="B209" s="93" t="s">
        <v>95</v>
      </c>
      <c r="C209" s="115"/>
      <c r="D209" s="115"/>
      <c r="E209" s="115"/>
      <c r="F209" s="115"/>
      <c r="G209" s="115"/>
      <c r="H209" s="116"/>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row>
    <row r="210" spans="1:130" ht="15" customHeight="1" x14ac:dyDescent="0.2">
      <c r="A210" s="72" t="s">
        <v>0</v>
      </c>
      <c r="B210" s="97" t="s">
        <v>1</v>
      </c>
      <c r="C210" s="98" t="s">
        <v>84</v>
      </c>
      <c r="D210" s="98" t="s">
        <v>85</v>
      </c>
      <c r="E210" s="98" t="s">
        <v>86</v>
      </c>
      <c r="F210" s="98" t="s">
        <v>87</v>
      </c>
      <c r="G210" s="98" t="s">
        <v>88</v>
      </c>
      <c r="H210" s="73" t="s">
        <v>89</v>
      </c>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row>
    <row r="211" spans="1:130" ht="15" customHeight="1" x14ac:dyDescent="0.2">
      <c r="A211" s="99">
        <v>128</v>
      </c>
      <c r="B211" s="124" t="s">
        <v>734</v>
      </c>
      <c r="C211" s="101">
        <v>0.5</v>
      </c>
      <c r="D211" s="101">
        <v>0.5</v>
      </c>
      <c r="E211" s="101">
        <v>0.5</v>
      </c>
      <c r="F211" s="101">
        <v>0.5</v>
      </c>
      <c r="G211" s="102">
        <f>IF(C211 = "NA", 0, AVERAGE(C211:F211))</f>
        <v>0.5</v>
      </c>
      <c r="H211" s="107">
        <f>IF(G216=0,0,G211/G$216)</f>
        <v>0.12121212121212122</v>
      </c>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row>
    <row r="212" spans="1:130" ht="15" customHeight="1" x14ac:dyDescent="0.2">
      <c r="A212" s="99">
        <v>129</v>
      </c>
      <c r="B212" s="149" t="s">
        <v>315</v>
      </c>
      <c r="C212" s="101">
        <v>0.5</v>
      </c>
      <c r="D212" s="101">
        <v>3</v>
      </c>
      <c r="E212" s="101">
        <v>3</v>
      </c>
      <c r="F212" s="101">
        <v>3</v>
      </c>
      <c r="G212" s="102">
        <f>IF(C212 = "NA", 0, AVERAGE(C212:F212))</f>
        <v>2.375</v>
      </c>
      <c r="H212" s="107">
        <f>IF(G216=0,0,G212/G$216)</f>
        <v>0.5757575757575758</v>
      </c>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row>
    <row r="213" spans="1:130" ht="30" x14ac:dyDescent="0.2">
      <c r="A213" s="99">
        <v>130</v>
      </c>
      <c r="B213" s="158" t="s">
        <v>735</v>
      </c>
      <c r="C213" s="101">
        <v>0.5</v>
      </c>
      <c r="D213" s="101">
        <v>0.5</v>
      </c>
      <c r="E213" s="101">
        <v>1</v>
      </c>
      <c r="F213" s="101">
        <v>1</v>
      </c>
      <c r="G213" s="102">
        <f>IF(C213 = "NA", 0, AVERAGE(C213:F213))</f>
        <v>0.75</v>
      </c>
      <c r="H213" s="107">
        <f>IF(G216=0,0,G213/G$216)</f>
        <v>0.18181818181818182</v>
      </c>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row>
    <row r="214" spans="1:130" ht="30" x14ac:dyDescent="0.2">
      <c r="A214" s="99">
        <v>131</v>
      </c>
      <c r="B214" s="160" t="s">
        <v>319</v>
      </c>
      <c r="C214" s="101">
        <v>0.5</v>
      </c>
      <c r="D214" s="101">
        <v>0.5</v>
      </c>
      <c r="E214" s="101">
        <v>0.5</v>
      </c>
      <c r="F214" s="101">
        <v>0.5</v>
      </c>
      <c r="G214" s="102">
        <f>IF(C214 = "NA", 0, AVERAGE(C214:F214))</f>
        <v>0.5</v>
      </c>
      <c r="H214" s="107">
        <f>IF(G216=0,0,G214/G$216)</f>
        <v>0.12121212121212122</v>
      </c>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row>
    <row r="215" spans="1:130" ht="15" customHeight="1" x14ac:dyDescent="0.2">
      <c r="A215" s="99"/>
      <c r="B215" s="124"/>
      <c r="C215" s="106"/>
      <c r="D215" s="106"/>
      <c r="E215" s="106"/>
      <c r="F215" s="106"/>
      <c r="G215" s="106"/>
      <c r="H215" s="107"/>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row>
    <row r="216" spans="1:130" ht="15" customHeight="1" x14ac:dyDescent="0.2">
      <c r="A216" s="108"/>
      <c r="B216" s="93" t="s">
        <v>123</v>
      </c>
      <c r="C216" s="110">
        <f>SUM(C211:C215)</f>
        <v>2</v>
      </c>
      <c r="D216" s="110">
        <f>SUM(D211:D215)</f>
        <v>4.5</v>
      </c>
      <c r="E216" s="110">
        <f>SUM(E211:E215)</f>
        <v>5</v>
      </c>
      <c r="F216" s="110">
        <f>SUM(F211:F215)</f>
        <v>5</v>
      </c>
      <c r="G216" s="111">
        <f>SUM(G211:G214)</f>
        <v>4.125</v>
      </c>
      <c r="H216" s="112">
        <f>SUM(H211:H214)</f>
        <v>1</v>
      </c>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row>
    <row r="217" spans="1:130" ht="15" customHeight="1" x14ac:dyDescent="0.2">
      <c r="A217" s="108"/>
      <c r="B217" s="152" t="s">
        <v>109</v>
      </c>
      <c r="C217" s="113"/>
      <c r="D217" s="113"/>
      <c r="E217" s="113"/>
      <c r="F217" s="113"/>
      <c r="G217" s="111">
        <f>IF(G216=0,0.5,AVERAGEIF(G211:G214,"&lt;&gt;0"))</f>
        <v>1.03125</v>
      </c>
      <c r="H217" s="112">
        <f>G217*1/3</f>
        <v>0.34375</v>
      </c>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row>
    <row r="218" spans="1:130" ht="15" customHeight="1" x14ac:dyDescent="0.2">
      <c r="A218" s="99"/>
      <c r="B218" s="124"/>
      <c r="C218" s="106"/>
      <c r="D218" s="106"/>
      <c r="E218" s="106"/>
      <c r="F218" s="106"/>
      <c r="G218" s="106"/>
      <c r="H218" s="114"/>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row>
    <row r="219" spans="1:130" ht="15" customHeight="1" x14ac:dyDescent="0.2">
      <c r="A219" s="92"/>
      <c r="B219" s="93" t="s">
        <v>124</v>
      </c>
      <c r="C219" s="115"/>
      <c r="D219" s="115"/>
      <c r="E219" s="115"/>
      <c r="F219" s="115"/>
      <c r="G219" s="115"/>
      <c r="H219" s="116"/>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row>
    <row r="220" spans="1:130" ht="15" customHeight="1" x14ac:dyDescent="0.2">
      <c r="A220" s="72" t="s">
        <v>0</v>
      </c>
      <c r="B220" s="97" t="s">
        <v>1</v>
      </c>
      <c r="C220" s="98" t="s">
        <v>84</v>
      </c>
      <c r="D220" s="98" t="s">
        <v>85</v>
      </c>
      <c r="E220" s="98" t="s">
        <v>86</v>
      </c>
      <c r="F220" s="98" t="s">
        <v>87</v>
      </c>
      <c r="G220" s="98" t="s">
        <v>88</v>
      </c>
      <c r="H220" s="73" t="s">
        <v>89</v>
      </c>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row>
    <row r="221" spans="1:130" s="9" customFormat="1" ht="15" customHeight="1" x14ac:dyDescent="0.2">
      <c r="A221" s="161">
        <v>132</v>
      </c>
      <c r="B221" s="151" t="s">
        <v>217</v>
      </c>
      <c r="C221" s="101">
        <v>0.5</v>
      </c>
      <c r="D221" s="101">
        <v>0.5</v>
      </c>
      <c r="E221" s="101">
        <v>0.5</v>
      </c>
      <c r="F221" s="101">
        <v>0.5</v>
      </c>
      <c r="G221" s="102">
        <f>IF(C221 = "NA", 0, AVERAGE(C221:F221))</f>
        <v>0.5</v>
      </c>
      <c r="H221" s="162">
        <f>IF(G227=0,0,G221/G$227)</f>
        <v>0.125</v>
      </c>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row>
    <row r="222" spans="1:130" s="9" customFormat="1" ht="15" customHeight="1" x14ac:dyDescent="0.2">
      <c r="A222" s="161">
        <v>133</v>
      </c>
      <c r="B222" s="151" t="s">
        <v>103</v>
      </c>
      <c r="C222" s="101">
        <v>1</v>
      </c>
      <c r="D222" s="101">
        <v>2</v>
      </c>
      <c r="E222" s="101">
        <v>2</v>
      </c>
      <c r="F222" s="101">
        <v>3</v>
      </c>
      <c r="G222" s="102">
        <f>IF(C222 = "NA", 0, AVERAGE(C222:F222))</f>
        <v>2</v>
      </c>
      <c r="H222" s="162">
        <f>IF(G227=0,0,G222/G$227)</f>
        <v>0.5</v>
      </c>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row>
    <row r="223" spans="1:130" s="9" customFormat="1" ht="15" customHeight="1" x14ac:dyDescent="0.2">
      <c r="A223" s="161">
        <v>134</v>
      </c>
      <c r="B223" s="151" t="s">
        <v>321</v>
      </c>
      <c r="C223" s="101">
        <v>0.5</v>
      </c>
      <c r="D223" s="101">
        <v>0.5</v>
      </c>
      <c r="E223" s="101">
        <v>0.5</v>
      </c>
      <c r="F223" s="101">
        <v>0.5</v>
      </c>
      <c r="G223" s="102">
        <f>IF(C223 = "NA", 0, AVERAGE(C223:F223))</f>
        <v>0.5</v>
      </c>
      <c r="H223" s="162">
        <f>IF(G227=0,0,G223/G$227)</f>
        <v>0.125</v>
      </c>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row>
    <row r="224" spans="1:130" ht="15" customHeight="1" x14ac:dyDescent="0.2">
      <c r="A224" s="161">
        <v>135</v>
      </c>
      <c r="B224" s="151" t="s">
        <v>320</v>
      </c>
      <c r="C224" s="101">
        <v>0.5</v>
      </c>
      <c r="D224" s="101">
        <v>0.5</v>
      </c>
      <c r="E224" s="101">
        <v>0.5</v>
      </c>
      <c r="F224" s="101">
        <v>0.5</v>
      </c>
      <c r="G224" s="102">
        <f>IF(C224 = "NA", 0, AVERAGE(C224:F224))</f>
        <v>0.5</v>
      </c>
      <c r="H224" s="162">
        <f>IF(G227=0,0,G224/G$227)</f>
        <v>0.125</v>
      </c>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row>
    <row r="225" spans="1:130" ht="15" customHeight="1" x14ac:dyDescent="0.2">
      <c r="A225" s="161">
        <v>136</v>
      </c>
      <c r="B225" s="151" t="s">
        <v>322</v>
      </c>
      <c r="C225" s="101">
        <v>0.5</v>
      </c>
      <c r="D225" s="101">
        <v>0.5</v>
      </c>
      <c r="E225" s="101">
        <v>0.5</v>
      </c>
      <c r="F225" s="101">
        <v>0.5</v>
      </c>
      <c r="G225" s="102">
        <f>IF(C225 = "NA", 0, AVERAGE(C225:F225))</f>
        <v>0.5</v>
      </c>
      <c r="H225" s="162">
        <f>IF(G227=0,0,G225/G$227)</f>
        <v>0.125</v>
      </c>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row>
    <row r="226" spans="1:130" ht="15" customHeight="1" x14ac:dyDescent="0.2">
      <c r="A226" s="99"/>
      <c r="B226" s="158"/>
      <c r="C226" s="163"/>
      <c r="D226" s="163"/>
      <c r="E226" s="163"/>
      <c r="F226" s="163"/>
      <c r="G226" s="106"/>
      <c r="H226" s="107"/>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row>
    <row r="227" spans="1:130" ht="15" customHeight="1" x14ac:dyDescent="0.2">
      <c r="A227" s="108"/>
      <c r="B227" s="164" t="s">
        <v>125</v>
      </c>
      <c r="C227" s="110">
        <f>SUM(C221:C225)</f>
        <v>3</v>
      </c>
      <c r="D227" s="110">
        <f t="shared" ref="D227:E227" si="10">SUM(D221:D225)</f>
        <v>4</v>
      </c>
      <c r="E227" s="110">
        <f t="shared" si="10"/>
        <v>4</v>
      </c>
      <c r="F227" s="110">
        <f>SUM(F221:F225)</f>
        <v>5</v>
      </c>
      <c r="G227" s="111">
        <f>SUM(G221:G225)</f>
        <v>4</v>
      </c>
      <c r="H227" s="112">
        <f>SUM(H221:H225)</f>
        <v>1</v>
      </c>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row>
    <row r="228" spans="1:130" ht="15" customHeight="1" x14ac:dyDescent="0.2">
      <c r="A228" s="108"/>
      <c r="B228" s="164" t="s">
        <v>109</v>
      </c>
      <c r="C228" s="113"/>
      <c r="D228" s="113"/>
      <c r="E228" s="113"/>
      <c r="F228" s="113"/>
      <c r="G228" s="111">
        <f>IF(G227=0,0.5,AVERAGEIF(G221:G225,"&lt;&gt;0"))</f>
        <v>0.8</v>
      </c>
      <c r="H228" s="112">
        <f>G228*1/3</f>
        <v>0.26666666666666666</v>
      </c>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row>
    <row r="229" spans="1:130" ht="15" customHeight="1" x14ac:dyDescent="0.2">
      <c r="A229" s="99"/>
      <c r="B229" s="158"/>
      <c r="C229" s="106"/>
      <c r="D229" s="106"/>
      <c r="E229" s="106"/>
      <c r="F229" s="106"/>
      <c r="G229" s="106"/>
      <c r="H229" s="114"/>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row>
    <row r="230" spans="1:130" ht="15" customHeight="1" x14ac:dyDescent="0.2">
      <c r="A230" s="92"/>
      <c r="B230" s="93" t="s">
        <v>96</v>
      </c>
      <c r="C230" s="115"/>
      <c r="D230" s="115"/>
      <c r="E230" s="115"/>
      <c r="F230" s="115"/>
      <c r="G230" s="115"/>
      <c r="H230" s="116"/>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row>
    <row r="231" spans="1:130" ht="15" customHeight="1" x14ac:dyDescent="0.2">
      <c r="A231" s="72" t="s">
        <v>0</v>
      </c>
      <c r="B231" s="165" t="s">
        <v>1</v>
      </c>
      <c r="C231" s="98" t="s">
        <v>84</v>
      </c>
      <c r="D231" s="98" t="s">
        <v>85</v>
      </c>
      <c r="E231" s="98" t="s">
        <v>86</v>
      </c>
      <c r="F231" s="98" t="s">
        <v>87</v>
      </c>
      <c r="G231" s="98" t="s">
        <v>88</v>
      </c>
      <c r="H231" s="129"/>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row>
    <row r="232" spans="1:130" ht="15" customHeight="1" x14ac:dyDescent="0.2">
      <c r="A232" s="99">
        <v>137</v>
      </c>
      <c r="B232" s="151" t="s">
        <v>323</v>
      </c>
      <c r="C232" s="101" t="s">
        <v>276</v>
      </c>
      <c r="D232" s="101" t="s">
        <v>276</v>
      </c>
      <c r="E232" s="101" t="s">
        <v>276</v>
      </c>
      <c r="F232" s="101" t="s">
        <v>276</v>
      </c>
      <c r="G232" s="102">
        <f>IF(C232 = "NA", 0, AVERAGE(C232:F232))</f>
        <v>0</v>
      </c>
      <c r="H232" s="162">
        <f>IF(G235=0,0,G232/G$235)</f>
        <v>0</v>
      </c>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row>
    <row r="233" spans="1:130" ht="15" customHeight="1" x14ac:dyDescent="0.2">
      <c r="A233" s="99">
        <v>138</v>
      </c>
      <c r="B233" s="151" t="s">
        <v>321</v>
      </c>
      <c r="C233" s="101" t="s">
        <v>276</v>
      </c>
      <c r="D233" s="101" t="s">
        <v>276</v>
      </c>
      <c r="E233" s="101" t="s">
        <v>276</v>
      </c>
      <c r="F233" s="101" t="s">
        <v>276</v>
      </c>
      <c r="G233" s="102">
        <f>IF(C233 = "NA", 0, AVERAGE(C233:F233))</f>
        <v>0</v>
      </c>
      <c r="H233" s="162">
        <f>IF(G235=0,0,G233/G$235)</f>
        <v>0</v>
      </c>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row>
    <row r="234" spans="1:130" ht="15" customHeight="1" x14ac:dyDescent="0.2">
      <c r="A234" s="99"/>
      <c r="B234" s="158"/>
      <c r="C234" s="106"/>
      <c r="D234" s="106"/>
      <c r="E234" s="106"/>
      <c r="F234" s="106"/>
      <c r="G234" s="106"/>
      <c r="H234" s="162"/>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row>
    <row r="235" spans="1:130" ht="15" customHeight="1" x14ac:dyDescent="0.2">
      <c r="A235" s="108"/>
      <c r="B235" s="164" t="s">
        <v>142</v>
      </c>
      <c r="C235" s="110">
        <f>SUM(C232:C234)</f>
        <v>0</v>
      </c>
      <c r="D235" s="110">
        <f>SUM(D232:D234)</f>
        <v>0</v>
      </c>
      <c r="E235" s="110">
        <f>SUM(E232:E234)</f>
        <v>0</v>
      </c>
      <c r="F235" s="110">
        <f>SUM(F232:F234)</f>
        <v>0</v>
      </c>
      <c r="G235" s="111">
        <f>SUM(G232:G233)</f>
        <v>0</v>
      </c>
      <c r="H235" s="153">
        <f>SUM(H232:H233)</f>
        <v>0</v>
      </c>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row>
    <row r="236" spans="1:130" ht="15" customHeight="1" x14ac:dyDescent="0.2">
      <c r="A236" s="108"/>
      <c r="B236" s="164" t="s">
        <v>141</v>
      </c>
      <c r="C236" s="113"/>
      <c r="D236" s="113"/>
      <c r="E236" s="113"/>
      <c r="F236" s="113"/>
      <c r="G236" s="111">
        <f>IF(G235=0,0.5,AVERAGEIF(G232:G233,"&lt;&gt;0"))</f>
        <v>0.5</v>
      </c>
      <c r="H236" s="112">
        <f>G236*1/3</f>
        <v>0.16666666666666666</v>
      </c>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row>
    <row r="237" spans="1:130" ht="15" customHeight="1" x14ac:dyDescent="0.2">
      <c r="A237" s="99"/>
      <c r="B237" s="166"/>
      <c r="C237" s="106"/>
      <c r="D237" s="106"/>
      <c r="E237" s="106"/>
      <c r="F237" s="106"/>
      <c r="G237" s="106"/>
      <c r="H237" s="114"/>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row>
    <row r="238" spans="1:130" ht="15" customHeight="1" x14ac:dyDescent="0.2">
      <c r="A238" s="140"/>
      <c r="B238" s="167" t="s">
        <v>126</v>
      </c>
      <c r="C238" s="142">
        <f>C184+C196+C206+C216+C227+C235</f>
        <v>20</v>
      </c>
      <c r="D238" s="142">
        <f>D184+D196+D206+D216+D227+D235</f>
        <v>25</v>
      </c>
      <c r="E238" s="142">
        <f>E184+E196+E206+E216+E227+E235</f>
        <v>26</v>
      </c>
      <c r="F238" s="142">
        <f>F184+F196+F206+F216+F227+F235</f>
        <v>28.5</v>
      </c>
      <c r="G238" s="144">
        <f>G184+G196+G206+G216+G227+G235</f>
        <v>24.875</v>
      </c>
      <c r="H238" s="143"/>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row>
    <row r="239" spans="1:130" ht="15" customHeight="1" x14ac:dyDescent="0.2">
      <c r="A239" s="140"/>
      <c r="B239" s="141" t="s">
        <v>93</v>
      </c>
      <c r="C239" s="168"/>
      <c r="D239" s="168"/>
      <c r="E239" s="168"/>
      <c r="F239" s="168"/>
      <c r="G239" s="144">
        <f>(G185+G197+G207+G217+G228+G236)/6</f>
        <v>1.690625</v>
      </c>
      <c r="H239" s="145">
        <f>G239*1/3</f>
        <v>0.56354166666666672</v>
      </c>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row>
    <row r="240" spans="1:130" ht="15" customHeight="1" x14ac:dyDescent="0.2">
      <c r="A240" s="99"/>
      <c r="B240" s="166"/>
      <c r="C240" s="106"/>
      <c r="D240" s="106"/>
      <c r="E240" s="106"/>
      <c r="F240" s="106"/>
      <c r="G240" s="106"/>
      <c r="H240" s="114"/>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row>
    <row r="241" spans="1:130" ht="15" customHeight="1" x14ac:dyDescent="0.2">
      <c r="A241" s="466" t="s">
        <v>70</v>
      </c>
      <c r="B241" s="467"/>
      <c r="C241" s="467"/>
      <c r="D241" s="467"/>
      <c r="E241" s="467"/>
      <c r="F241" s="467"/>
      <c r="G241" s="467"/>
      <c r="H241" s="468"/>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row>
    <row r="242" spans="1:130" ht="15" customHeight="1" x14ac:dyDescent="0.2">
      <c r="A242" s="469"/>
      <c r="B242" s="470"/>
      <c r="C242" s="470"/>
      <c r="D242" s="470"/>
      <c r="E242" s="470"/>
      <c r="F242" s="470"/>
      <c r="G242" s="470"/>
      <c r="H242" s="47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row>
    <row r="243" spans="1:130" ht="15" customHeight="1" x14ac:dyDescent="0.2">
      <c r="A243" s="92"/>
      <c r="B243" s="93" t="s">
        <v>65</v>
      </c>
      <c r="C243" s="115"/>
      <c r="D243" s="115"/>
      <c r="E243" s="115"/>
      <c r="F243" s="115"/>
      <c r="G243" s="115"/>
      <c r="H243" s="116"/>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row>
    <row r="244" spans="1:130" ht="15" customHeight="1" x14ac:dyDescent="0.2">
      <c r="A244" s="72" t="s">
        <v>0</v>
      </c>
      <c r="B244" s="169" t="s">
        <v>1</v>
      </c>
      <c r="C244" s="98" t="s">
        <v>84</v>
      </c>
      <c r="D244" s="98" t="s">
        <v>85</v>
      </c>
      <c r="E244" s="98" t="s">
        <v>86</v>
      </c>
      <c r="F244" s="98" t="s">
        <v>87</v>
      </c>
      <c r="G244" s="98" t="s">
        <v>88</v>
      </c>
      <c r="H244" s="73" t="s">
        <v>89</v>
      </c>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row>
    <row r="245" spans="1:130" ht="15" customHeight="1" x14ac:dyDescent="0.2">
      <c r="A245" s="99">
        <v>139</v>
      </c>
      <c r="B245" s="158" t="s">
        <v>62</v>
      </c>
      <c r="C245" s="101">
        <v>3</v>
      </c>
      <c r="D245" s="101">
        <v>3</v>
      </c>
      <c r="E245" s="101">
        <v>3</v>
      </c>
      <c r="F245" s="101">
        <v>3</v>
      </c>
      <c r="G245" s="102">
        <f t="shared" ref="G245:G253" si="11">IF(C245 = "NA", 0, AVERAGE(C245:F245))</f>
        <v>3</v>
      </c>
      <c r="H245" s="107">
        <f>IF(G255=0,0,G245/G$255)</f>
        <v>0.1111111111111111</v>
      </c>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row>
    <row r="246" spans="1:130" ht="15" customHeight="1" x14ac:dyDescent="0.2">
      <c r="A246" s="99">
        <v>140</v>
      </c>
      <c r="B246" s="158" t="s">
        <v>63</v>
      </c>
      <c r="C246" s="101">
        <v>3</v>
      </c>
      <c r="D246" s="101">
        <v>3</v>
      </c>
      <c r="E246" s="101">
        <v>3</v>
      </c>
      <c r="F246" s="101">
        <v>3</v>
      </c>
      <c r="G246" s="102">
        <f t="shared" si="11"/>
        <v>3</v>
      </c>
      <c r="H246" s="107">
        <f>IF(G255=0,0,G246/G$255)</f>
        <v>0.1111111111111111</v>
      </c>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row>
    <row r="247" spans="1:130" ht="15" customHeight="1" x14ac:dyDescent="0.2">
      <c r="A247" s="99">
        <v>141</v>
      </c>
      <c r="B247" s="158" t="s">
        <v>60</v>
      </c>
      <c r="C247" s="101">
        <v>3</v>
      </c>
      <c r="D247" s="101">
        <v>3</v>
      </c>
      <c r="E247" s="101">
        <v>3</v>
      </c>
      <c r="F247" s="101">
        <v>3</v>
      </c>
      <c r="G247" s="102">
        <f t="shared" si="11"/>
        <v>3</v>
      </c>
      <c r="H247" s="107">
        <f>IF(G255=0,0,G247/G$255)</f>
        <v>0.1111111111111111</v>
      </c>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row>
    <row r="248" spans="1:130" ht="15" customHeight="1" x14ac:dyDescent="0.2">
      <c r="A248" s="99">
        <v>142</v>
      </c>
      <c r="B248" s="158" t="s">
        <v>61</v>
      </c>
      <c r="C248" s="101">
        <v>3</v>
      </c>
      <c r="D248" s="101">
        <v>3</v>
      </c>
      <c r="E248" s="101">
        <v>3</v>
      </c>
      <c r="F248" s="101">
        <v>3</v>
      </c>
      <c r="G248" s="102">
        <f t="shared" si="11"/>
        <v>3</v>
      </c>
      <c r="H248" s="107">
        <f>IF(G255=0,0,G248/G$255)</f>
        <v>0.1111111111111111</v>
      </c>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row>
    <row r="249" spans="1:130" ht="15" customHeight="1" x14ac:dyDescent="0.2">
      <c r="A249" s="99">
        <v>143</v>
      </c>
      <c r="B249" s="158" t="s">
        <v>64</v>
      </c>
      <c r="C249" s="101">
        <v>3</v>
      </c>
      <c r="D249" s="101">
        <v>3</v>
      </c>
      <c r="E249" s="101">
        <v>3</v>
      </c>
      <c r="F249" s="101">
        <v>3</v>
      </c>
      <c r="G249" s="102">
        <f t="shared" si="11"/>
        <v>3</v>
      </c>
      <c r="H249" s="107">
        <f>IF(G255=0,0,G249/G$255)</f>
        <v>0.1111111111111111</v>
      </c>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row>
    <row r="250" spans="1:130" s="9" customFormat="1" ht="15" customHeight="1" x14ac:dyDescent="0.2">
      <c r="A250" s="99">
        <v>144</v>
      </c>
      <c r="B250" s="158" t="s">
        <v>143</v>
      </c>
      <c r="C250" s="101">
        <v>3</v>
      </c>
      <c r="D250" s="101">
        <v>3</v>
      </c>
      <c r="E250" s="101">
        <v>3</v>
      </c>
      <c r="F250" s="101">
        <v>3</v>
      </c>
      <c r="G250" s="102">
        <f t="shared" si="11"/>
        <v>3</v>
      </c>
      <c r="H250" s="107">
        <f>IF(G255=0,0,G250/G$255)</f>
        <v>0.1111111111111111</v>
      </c>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row>
    <row r="251" spans="1:130" s="9" customFormat="1" ht="15" customHeight="1" x14ac:dyDescent="0.2">
      <c r="A251" s="99">
        <v>145</v>
      </c>
      <c r="B251" s="158" t="s">
        <v>104</v>
      </c>
      <c r="C251" s="101">
        <v>3</v>
      </c>
      <c r="D251" s="101">
        <v>3</v>
      </c>
      <c r="E251" s="101">
        <v>3</v>
      </c>
      <c r="F251" s="101">
        <v>3</v>
      </c>
      <c r="G251" s="102">
        <f t="shared" si="11"/>
        <v>3</v>
      </c>
      <c r="H251" s="107">
        <f>IF(G255=0,0,G251/G$255)</f>
        <v>0.1111111111111111</v>
      </c>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row>
    <row r="252" spans="1:130" s="9" customFormat="1" ht="15" customHeight="1" x14ac:dyDescent="0.2">
      <c r="A252" s="99">
        <v>146</v>
      </c>
      <c r="B252" s="158" t="s">
        <v>105</v>
      </c>
      <c r="C252" s="101">
        <v>3</v>
      </c>
      <c r="D252" s="101">
        <v>3</v>
      </c>
      <c r="E252" s="101">
        <v>3</v>
      </c>
      <c r="F252" s="101">
        <v>3</v>
      </c>
      <c r="G252" s="102">
        <f t="shared" si="11"/>
        <v>3</v>
      </c>
      <c r="H252" s="107">
        <f>IF(G255=0,0,G252/G$255)</f>
        <v>0.1111111111111111</v>
      </c>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row>
    <row r="253" spans="1:130" s="9" customFormat="1" ht="15" customHeight="1" x14ac:dyDescent="0.2">
      <c r="A253" s="99">
        <v>147</v>
      </c>
      <c r="B253" s="158" t="s">
        <v>106</v>
      </c>
      <c r="C253" s="101">
        <v>3</v>
      </c>
      <c r="D253" s="101">
        <v>3</v>
      </c>
      <c r="E253" s="101">
        <v>3</v>
      </c>
      <c r="F253" s="101">
        <v>3</v>
      </c>
      <c r="G253" s="102">
        <f t="shared" si="11"/>
        <v>3</v>
      </c>
      <c r="H253" s="107">
        <f>IF(G255=0,0,G253/G$255)</f>
        <v>0.1111111111111111</v>
      </c>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row>
    <row r="254" spans="1:130" ht="15" customHeight="1" x14ac:dyDescent="0.2">
      <c r="A254" s="99"/>
      <c r="B254" s="158"/>
      <c r="C254" s="106"/>
      <c r="D254" s="106"/>
      <c r="E254" s="106"/>
      <c r="F254" s="106"/>
      <c r="G254" s="106"/>
      <c r="H254" s="114"/>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row>
    <row r="255" spans="1:130" ht="15" customHeight="1" x14ac:dyDescent="0.2">
      <c r="A255" s="108"/>
      <c r="B255" s="164" t="s">
        <v>127</v>
      </c>
      <c r="C255" s="110">
        <f>SUM(C245:C253)</f>
        <v>27</v>
      </c>
      <c r="D255" s="110">
        <f t="shared" ref="D255:F255" si="12">SUM(D245:D253)</f>
        <v>27</v>
      </c>
      <c r="E255" s="110">
        <f t="shared" si="12"/>
        <v>27</v>
      </c>
      <c r="F255" s="110">
        <f t="shared" si="12"/>
        <v>27</v>
      </c>
      <c r="G255" s="111">
        <f>SUM(G245:G253)</f>
        <v>27</v>
      </c>
      <c r="H255" s="112">
        <f>SUM(H245:H253)</f>
        <v>1.0000000000000002</v>
      </c>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row>
    <row r="256" spans="1:130" ht="15" customHeight="1" x14ac:dyDescent="0.2">
      <c r="A256" s="108"/>
      <c r="B256" s="164" t="s">
        <v>109</v>
      </c>
      <c r="C256" s="113"/>
      <c r="D256" s="113"/>
      <c r="E256" s="113"/>
      <c r="F256" s="113"/>
      <c r="G256" s="111">
        <f>IF(G255=0,0.5,AVERAGEIF(G245:G253,"&lt;&gt;0"))</f>
        <v>3</v>
      </c>
      <c r="H256" s="112">
        <f>G256*1/3</f>
        <v>1</v>
      </c>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row>
    <row r="257" spans="1:130" ht="15" customHeight="1" x14ac:dyDescent="0.2">
      <c r="A257" s="99"/>
      <c r="B257" s="166"/>
      <c r="C257" s="106"/>
      <c r="D257" s="106"/>
      <c r="E257" s="106"/>
      <c r="F257" s="106"/>
      <c r="G257" s="106"/>
      <c r="H257" s="114"/>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row>
    <row r="258" spans="1:130" ht="15" customHeight="1" x14ac:dyDescent="0.2">
      <c r="A258" s="170"/>
      <c r="B258" s="137" t="s">
        <v>66</v>
      </c>
      <c r="C258" s="115"/>
      <c r="D258" s="115"/>
      <c r="E258" s="115"/>
      <c r="F258" s="115"/>
      <c r="G258" s="115"/>
      <c r="H258" s="116"/>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row>
    <row r="259" spans="1:130" ht="15" customHeight="1" x14ac:dyDescent="0.2">
      <c r="A259" s="72" t="s">
        <v>0</v>
      </c>
      <c r="B259" s="169" t="s">
        <v>1</v>
      </c>
      <c r="C259" s="98" t="s">
        <v>84</v>
      </c>
      <c r="D259" s="98" t="s">
        <v>85</v>
      </c>
      <c r="E259" s="98" t="s">
        <v>86</v>
      </c>
      <c r="F259" s="98" t="s">
        <v>87</v>
      </c>
      <c r="G259" s="98" t="s">
        <v>88</v>
      </c>
      <c r="H259" s="73" t="s">
        <v>89</v>
      </c>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row>
    <row r="260" spans="1:130" ht="15" customHeight="1" x14ac:dyDescent="0.2">
      <c r="A260" s="99">
        <v>148</v>
      </c>
      <c r="B260" s="135" t="s">
        <v>69</v>
      </c>
      <c r="C260" s="101">
        <v>0.5</v>
      </c>
      <c r="D260" s="101">
        <v>0.5</v>
      </c>
      <c r="E260" s="101">
        <v>0.5</v>
      </c>
      <c r="F260" s="101">
        <v>0.5</v>
      </c>
      <c r="G260" s="102">
        <f t="shared" ref="G260:G265" si="13">IF(C260 = "NA", 0, AVERAGE(C260:F260))</f>
        <v>0.5</v>
      </c>
      <c r="H260" s="107">
        <f>IF(G267=0,0,G260/G$267)</f>
        <v>0.12903225806451613</v>
      </c>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row>
    <row r="261" spans="1:130" ht="15" customHeight="1" x14ac:dyDescent="0.2">
      <c r="A261" s="99">
        <v>149</v>
      </c>
      <c r="B261" s="135" t="s">
        <v>59</v>
      </c>
      <c r="C261" s="101">
        <v>1</v>
      </c>
      <c r="D261" s="101">
        <v>0.5</v>
      </c>
      <c r="E261" s="101">
        <v>2</v>
      </c>
      <c r="F261" s="101">
        <v>2</v>
      </c>
      <c r="G261" s="102">
        <f t="shared" si="13"/>
        <v>1.375</v>
      </c>
      <c r="H261" s="107">
        <f>IF(G267=0,0,G261/G$267)</f>
        <v>0.35483870967741937</v>
      </c>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row>
    <row r="262" spans="1:130" ht="15" customHeight="1" x14ac:dyDescent="0.2">
      <c r="A262" s="99">
        <v>150</v>
      </c>
      <c r="B262" s="135" t="s">
        <v>67</v>
      </c>
      <c r="C262" s="101">
        <v>0.5</v>
      </c>
      <c r="D262" s="101">
        <v>0.5</v>
      </c>
      <c r="E262" s="101">
        <v>0.5</v>
      </c>
      <c r="F262" s="101">
        <v>0.5</v>
      </c>
      <c r="G262" s="102">
        <f t="shared" si="13"/>
        <v>0.5</v>
      </c>
      <c r="H262" s="107">
        <f>IF(G267=0,0,G262/G$267)</f>
        <v>0.12903225806451613</v>
      </c>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row>
    <row r="263" spans="1:130" ht="15" customHeight="1" x14ac:dyDescent="0.2">
      <c r="A263" s="99">
        <v>151</v>
      </c>
      <c r="B263" s="135" t="s">
        <v>71</v>
      </c>
      <c r="C263" s="101">
        <v>0.5</v>
      </c>
      <c r="D263" s="101">
        <v>0.5</v>
      </c>
      <c r="E263" s="101">
        <v>0.5</v>
      </c>
      <c r="F263" s="101">
        <v>0.5</v>
      </c>
      <c r="G263" s="102">
        <f t="shared" si="13"/>
        <v>0.5</v>
      </c>
      <c r="H263" s="107">
        <f>IF(G267=0,0,G263/G$267)</f>
        <v>0.12903225806451613</v>
      </c>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row>
    <row r="264" spans="1:130" ht="15" customHeight="1" x14ac:dyDescent="0.2">
      <c r="A264" s="99">
        <v>152</v>
      </c>
      <c r="B264" s="135" t="s">
        <v>68</v>
      </c>
      <c r="C264" s="101">
        <v>0.5</v>
      </c>
      <c r="D264" s="101">
        <v>0.5</v>
      </c>
      <c r="E264" s="101">
        <v>0.5</v>
      </c>
      <c r="F264" s="101">
        <v>0.5</v>
      </c>
      <c r="G264" s="102">
        <f t="shared" si="13"/>
        <v>0.5</v>
      </c>
      <c r="H264" s="107">
        <f>IF(G267=0,0,G264/G$267)</f>
        <v>0.12903225806451613</v>
      </c>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row>
    <row r="265" spans="1:130" ht="15" customHeight="1" x14ac:dyDescent="0.2">
      <c r="A265" s="99">
        <v>153</v>
      </c>
      <c r="B265" s="135" t="s">
        <v>74</v>
      </c>
      <c r="C265" s="101">
        <v>0.5</v>
      </c>
      <c r="D265" s="101">
        <v>0.5</v>
      </c>
      <c r="E265" s="101">
        <v>0.5</v>
      </c>
      <c r="F265" s="101">
        <v>0.5</v>
      </c>
      <c r="G265" s="102">
        <f t="shared" si="13"/>
        <v>0.5</v>
      </c>
      <c r="H265" s="107">
        <f>IF(G267=0,0,G265/G$267)</f>
        <v>0.12903225806451613</v>
      </c>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row>
    <row r="266" spans="1:130" ht="15" customHeight="1" x14ac:dyDescent="0.2">
      <c r="A266" s="99"/>
      <c r="B266" s="135"/>
      <c r="C266" s="106"/>
      <c r="D266" s="106"/>
      <c r="E266" s="106"/>
      <c r="F266" s="106"/>
      <c r="G266" s="106"/>
      <c r="H266" s="114"/>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row>
    <row r="267" spans="1:130" ht="15" customHeight="1" x14ac:dyDescent="0.2">
      <c r="A267" s="108"/>
      <c r="B267" s="171" t="s">
        <v>128</v>
      </c>
      <c r="C267" s="110">
        <f>SUM(C260:C265)</f>
        <v>3.5</v>
      </c>
      <c r="D267" s="110">
        <f t="shared" ref="D267:F267" si="14">SUM(D260:D265)</f>
        <v>3</v>
      </c>
      <c r="E267" s="110">
        <f t="shared" si="14"/>
        <v>4.5</v>
      </c>
      <c r="F267" s="110">
        <f t="shared" si="14"/>
        <v>4.5</v>
      </c>
      <c r="G267" s="111">
        <f>SUM(G260:G265)</f>
        <v>3.875</v>
      </c>
      <c r="H267" s="153">
        <f>SUM(H260:H266)</f>
        <v>1</v>
      </c>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row>
    <row r="268" spans="1:130" ht="15" customHeight="1" x14ac:dyDescent="0.2">
      <c r="A268" s="108"/>
      <c r="B268" s="171" t="s">
        <v>109</v>
      </c>
      <c r="C268" s="113"/>
      <c r="D268" s="113"/>
      <c r="E268" s="113"/>
      <c r="F268" s="113"/>
      <c r="G268" s="111">
        <f>IF(G267=0,0.5,AVERAGEIF(G260:G265,"&lt;&gt;0"))</f>
        <v>0.64583333333333337</v>
      </c>
      <c r="H268" s="112">
        <f>G268*1/3</f>
        <v>0.21527777777777779</v>
      </c>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row>
    <row r="269" spans="1:130" ht="15" customHeight="1" x14ac:dyDescent="0.2">
      <c r="A269" s="161"/>
      <c r="B269" s="172"/>
      <c r="C269" s="173"/>
      <c r="D269" s="173"/>
      <c r="E269" s="173"/>
      <c r="F269" s="173"/>
      <c r="G269" s="173"/>
      <c r="H269" s="174"/>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row>
    <row r="270" spans="1:130" ht="15" customHeight="1" x14ac:dyDescent="0.2">
      <c r="A270" s="170"/>
      <c r="B270" s="137" t="s">
        <v>72</v>
      </c>
      <c r="C270" s="115"/>
      <c r="D270" s="115"/>
      <c r="E270" s="115"/>
      <c r="F270" s="115"/>
      <c r="G270" s="115"/>
      <c r="H270" s="116"/>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row>
    <row r="271" spans="1:130" ht="15" customHeight="1" x14ac:dyDescent="0.2">
      <c r="A271" s="72" t="s">
        <v>0</v>
      </c>
      <c r="B271" s="169" t="s">
        <v>1</v>
      </c>
      <c r="C271" s="98" t="s">
        <v>84</v>
      </c>
      <c r="D271" s="98" t="s">
        <v>85</v>
      </c>
      <c r="E271" s="98" t="s">
        <v>86</v>
      </c>
      <c r="F271" s="98" t="s">
        <v>87</v>
      </c>
      <c r="G271" s="98" t="s">
        <v>94</v>
      </c>
      <c r="H271" s="73" t="s">
        <v>89</v>
      </c>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row>
    <row r="272" spans="1:130" ht="15" customHeight="1" x14ac:dyDescent="0.2">
      <c r="A272" s="99">
        <v>154</v>
      </c>
      <c r="B272" s="135" t="s">
        <v>73</v>
      </c>
      <c r="C272" s="101">
        <v>3</v>
      </c>
      <c r="D272" s="101">
        <v>3</v>
      </c>
      <c r="E272" s="101">
        <v>3</v>
      </c>
      <c r="F272" s="101">
        <v>3</v>
      </c>
      <c r="G272" s="102">
        <f>IF(C272 = "NA", 0, AVERAGE(C272:F272))</f>
        <v>3</v>
      </c>
      <c r="H272" s="107">
        <f>IF(G278=0,0,G272/G$278)</f>
        <v>0.2</v>
      </c>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row>
    <row r="273" spans="1:130" ht="15" customHeight="1" x14ac:dyDescent="0.2">
      <c r="A273" s="99">
        <v>155</v>
      </c>
      <c r="B273" s="135" t="s">
        <v>59</v>
      </c>
      <c r="C273" s="101">
        <v>3</v>
      </c>
      <c r="D273" s="101">
        <v>3</v>
      </c>
      <c r="E273" s="101">
        <v>3</v>
      </c>
      <c r="F273" s="101">
        <v>3</v>
      </c>
      <c r="G273" s="102">
        <f>IF(C273 = "NA", 0, AVERAGE(C273:F273))</f>
        <v>3</v>
      </c>
      <c r="H273" s="107">
        <f>IF(G278=0,0,G273/G$278)</f>
        <v>0.2</v>
      </c>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row>
    <row r="274" spans="1:130" ht="15" customHeight="1" x14ac:dyDescent="0.2">
      <c r="A274" s="99">
        <v>156</v>
      </c>
      <c r="B274" s="135" t="s">
        <v>67</v>
      </c>
      <c r="C274" s="101">
        <v>3</v>
      </c>
      <c r="D274" s="101">
        <v>3</v>
      </c>
      <c r="E274" s="101">
        <v>3</v>
      </c>
      <c r="F274" s="101">
        <v>3</v>
      </c>
      <c r="G274" s="102">
        <f>IF(C274 = "NA", 0, AVERAGE(C274:F274))</f>
        <v>3</v>
      </c>
      <c r="H274" s="107">
        <f>IF(G278=0,0,G274/G$278)</f>
        <v>0.2</v>
      </c>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row>
    <row r="275" spans="1:130" ht="15" customHeight="1" x14ac:dyDescent="0.2">
      <c r="A275" s="99">
        <v>157</v>
      </c>
      <c r="B275" s="135" t="s">
        <v>71</v>
      </c>
      <c r="C275" s="101">
        <v>3</v>
      </c>
      <c r="D275" s="101">
        <v>3</v>
      </c>
      <c r="E275" s="101">
        <v>3</v>
      </c>
      <c r="F275" s="101">
        <v>3</v>
      </c>
      <c r="G275" s="102">
        <f>IF(C275 = "NA", 0, AVERAGE(C275:F275))</f>
        <v>3</v>
      </c>
      <c r="H275" s="107">
        <f>IF(G278=0,0,G275/G$278)</f>
        <v>0.2</v>
      </c>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row>
    <row r="276" spans="1:130" ht="15" customHeight="1" x14ac:dyDescent="0.2">
      <c r="A276" s="99">
        <v>158</v>
      </c>
      <c r="B276" s="135" t="s">
        <v>107</v>
      </c>
      <c r="C276" s="101">
        <v>3</v>
      </c>
      <c r="D276" s="101">
        <v>3</v>
      </c>
      <c r="E276" s="101">
        <v>3</v>
      </c>
      <c r="F276" s="101">
        <v>3</v>
      </c>
      <c r="G276" s="102">
        <f>IF(C276 = "NA", 0, AVERAGE(C276:F276))</f>
        <v>3</v>
      </c>
      <c r="H276" s="107">
        <f>IF(G278=0,0,G276/G$278)</f>
        <v>0.2</v>
      </c>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row>
    <row r="277" spans="1:130" ht="15" customHeight="1" x14ac:dyDescent="0.2">
      <c r="A277" s="99"/>
      <c r="B277" s="135"/>
      <c r="C277" s="106"/>
      <c r="D277" s="106"/>
      <c r="E277" s="106"/>
      <c r="F277" s="106"/>
      <c r="G277" s="106"/>
      <c r="H277" s="114"/>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row>
    <row r="278" spans="1:130" ht="15" customHeight="1" x14ac:dyDescent="0.2">
      <c r="A278" s="108"/>
      <c r="B278" s="171" t="s">
        <v>108</v>
      </c>
      <c r="C278" s="110">
        <f>SUM(C272:C276)</f>
        <v>15</v>
      </c>
      <c r="D278" s="110">
        <f t="shared" ref="D278:F278" si="15">SUM(D272:D276)</f>
        <v>15</v>
      </c>
      <c r="E278" s="110">
        <f t="shared" si="15"/>
        <v>15</v>
      </c>
      <c r="F278" s="110">
        <f t="shared" si="15"/>
        <v>15</v>
      </c>
      <c r="G278" s="111">
        <f>SUM(G272:G276)</f>
        <v>15</v>
      </c>
      <c r="H278" s="153">
        <f>SUM(H272:H277)</f>
        <v>1</v>
      </c>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row>
    <row r="279" spans="1:130" ht="15" customHeight="1" x14ac:dyDescent="0.2">
      <c r="A279" s="108"/>
      <c r="B279" s="171" t="s">
        <v>109</v>
      </c>
      <c r="C279" s="113"/>
      <c r="D279" s="113"/>
      <c r="E279" s="113"/>
      <c r="F279" s="113"/>
      <c r="G279" s="111">
        <f>IF(G278=0,0.5,AVERAGEIF(G272:G276,"&lt;&gt;0"))</f>
        <v>3</v>
      </c>
      <c r="H279" s="112">
        <f>G279*1/3</f>
        <v>1</v>
      </c>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row>
    <row r="280" spans="1:130" ht="15" customHeight="1" x14ac:dyDescent="0.2">
      <c r="A280" s="99"/>
      <c r="B280" s="175"/>
      <c r="C280" s="106"/>
      <c r="D280" s="106"/>
      <c r="E280" s="106"/>
      <c r="F280" s="106"/>
      <c r="G280" s="106"/>
      <c r="H280" s="114"/>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row>
    <row r="281" spans="1:130" ht="15" customHeight="1" x14ac:dyDescent="0.2">
      <c r="A281" s="92"/>
      <c r="B281" s="93" t="s">
        <v>75</v>
      </c>
      <c r="C281" s="115"/>
      <c r="D281" s="115"/>
      <c r="E281" s="115"/>
      <c r="F281" s="115"/>
      <c r="G281" s="115"/>
      <c r="H281" s="116"/>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row>
    <row r="282" spans="1:130" ht="15" customHeight="1" x14ac:dyDescent="0.2">
      <c r="A282" s="72" t="s">
        <v>0</v>
      </c>
      <c r="B282" s="165" t="s">
        <v>1</v>
      </c>
      <c r="C282" s="98" t="s">
        <v>84</v>
      </c>
      <c r="D282" s="98" t="s">
        <v>85</v>
      </c>
      <c r="E282" s="98" t="s">
        <v>86</v>
      </c>
      <c r="F282" s="98" t="s">
        <v>87</v>
      </c>
      <c r="G282" s="98" t="s">
        <v>94</v>
      </c>
      <c r="H282" s="73" t="s">
        <v>89</v>
      </c>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row>
    <row r="283" spans="1:130" ht="15" customHeight="1" x14ac:dyDescent="0.2">
      <c r="A283" s="99">
        <v>159</v>
      </c>
      <c r="B283" s="100" t="s">
        <v>78</v>
      </c>
      <c r="C283" s="101">
        <v>0.5</v>
      </c>
      <c r="D283" s="101">
        <v>0.5</v>
      </c>
      <c r="E283" s="101">
        <v>0.5</v>
      </c>
      <c r="F283" s="101">
        <v>1</v>
      </c>
      <c r="G283" s="102">
        <f>IF(C283 = "NA", 0, AVERAGE(C283:F283))</f>
        <v>0.625</v>
      </c>
      <c r="H283" s="107">
        <f>IF(G288=0,0,G283/G$288)</f>
        <v>0.29411764705882354</v>
      </c>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row>
    <row r="284" spans="1:130" ht="15" customHeight="1" x14ac:dyDescent="0.2">
      <c r="A284" s="99">
        <v>160</v>
      </c>
      <c r="B284" s="100" t="s">
        <v>76</v>
      </c>
      <c r="C284" s="101">
        <v>0.5</v>
      </c>
      <c r="D284" s="101">
        <v>0.5</v>
      </c>
      <c r="E284" s="101">
        <v>0.5</v>
      </c>
      <c r="F284" s="101">
        <v>0.5</v>
      </c>
      <c r="G284" s="102">
        <f>IF(C284 = "NA", 0, AVERAGE(C284:F284))</f>
        <v>0.5</v>
      </c>
      <c r="H284" s="107">
        <f>IF(G288=0,0,G284/G$288)</f>
        <v>0.23529411764705882</v>
      </c>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row>
    <row r="285" spans="1:130" ht="15" customHeight="1" x14ac:dyDescent="0.2">
      <c r="A285" s="99">
        <v>161</v>
      </c>
      <c r="B285" s="100" t="s">
        <v>9</v>
      </c>
      <c r="C285" s="101">
        <v>0.5</v>
      </c>
      <c r="D285" s="101">
        <v>0.5</v>
      </c>
      <c r="E285" s="101">
        <v>0.5</v>
      </c>
      <c r="F285" s="101">
        <v>0.5</v>
      </c>
      <c r="G285" s="102">
        <f>IF(C285 = "NA", 0, AVERAGE(C285:F285))</f>
        <v>0.5</v>
      </c>
      <c r="H285" s="107">
        <f>IF(G288=0,0,G285/G$288)</f>
        <v>0.23529411764705882</v>
      </c>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row>
    <row r="286" spans="1:130" ht="15" customHeight="1" x14ac:dyDescent="0.2">
      <c r="A286" s="99">
        <v>162</v>
      </c>
      <c r="B286" s="100" t="s">
        <v>77</v>
      </c>
      <c r="C286" s="101">
        <v>0.5</v>
      </c>
      <c r="D286" s="101">
        <v>0.5</v>
      </c>
      <c r="E286" s="101">
        <v>0.5</v>
      </c>
      <c r="F286" s="101">
        <v>0.5</v>
      </c>
      <c r="G286" s="102">
        <f>IF(C286 = "NA", 0, AVERAGE(C286:F286))</f>
        <v>0.5</v>
      </c>
      <c r="H286" s="107">
        <f>IF(G288=0,0,G286/G$288)</f>
        <v>0.23529411764705882</v>
      </c>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row>
    <row r="287" spans="1:130" ht="15" customHeight="1" x14ac:dyDescent="0.2">
      <c r="A287" s="99"/>
      <c r="B287" s="100"/>
      <c r="C287" s="106"/>
      <c r="D287" s="106"/>
      <c r="E287" s="106"/>
      <c r="F287" s="106"/>
      <c r="G287" s="106"/>
      <c r="H287" s="114"/>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row>
    <row r="288" spans="1:130" ht="15" customHeight="1" x14ac:dyDescent="0.2">
      <c r="A288" s="108"/>
      <c r="B288" s="109" t="s">
        <v>110</v>
      </c>
      <c r="C288" s="110">
        <f>SUM(C283:C286)</f>
        <v>2</v>
      </c>
      <c r="D288" s="110">
        <f t="shared" ref="D288:G288" si="16">SUM(D283:D286)</f>
        <v>2</v>
      </c>
      <c r="E288" s="110">
        <f t="shared" si="16"/>
        <v>2</v>
      </c>
      <c r="F288" s="110">
        <f t="shared" si="16"/>
        <v>2.5</v>
      </c>
      <c r="G288" s="111">
        <f t="shared" si="16"/>
        <v>2.125</v>
      </c>
      <c r="H288" s="153">
        <f>SUM(H283:H287)</f>
        <v>1</v>
      </c>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row>
    <row r="289" spans="1:130" ht="15" customHeight="1" x14ac:dyDescent="0.2">
      <c r="A289" s="108"/>
      <c r="B289" s="109" t="s">
        <v>109</v>
      </c>
      <c r="C289" s="113"/>
      <c r="D289" s="113"/>
      <c r="E289" s="113"/>
      <c r="F289" s="113"/>
      <c r="G289" s="111">
        <f>IF(G288=0,0.5,AVERAGEIF(G283:G286,"&lt;&gt;0"))</f>
        <v>0.53125</v>
      </c>
      <c r="H289" s="112">
        <f>G289*1/3</f>
        <v>0.17708333333333334</v>
      </c>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row>
    <row r="290" spans="1:130" ht="15" customHeight="1" x14ac:dyDescent="0.2">
      <c r="A290" s="99"/>
      <c r="B290" s="100"/>
      <c r="C290" s="106"/>
      <c r="D290" s="106"/>
      <c r="E290" s="106"/>
      <c r="F290" s="106"/>
      <c r="G290" s="106"/>
      <c r="H290" s="114"/>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row>
    <row r="291" spans="1:130" ht="15" customHeight="1" x14ac:dyDescent="0.2">
      <c r="A291" s="92"/>
      <c r="B291" s="93" t="s">
        <v>80</v>
      </c>
      <c r="C291" s="115"/>
      <c r="D291" s="115"/>
      <c r="E291" s="115"/>
      <c r="F291" s="115"/>
      <c r="G291" s="115"/>
      <c r="H291" s="116"/>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row>
    <row r="292" spans="1:130" ht="15" customHeight="1" x14ac:dyDescent="0.2">
      <c r="A292" s="72" t="s">
        <v>0</v>
      </c>
      <c r="B292" s="117" t="s">
        <v>1</v>
      </c>
      <c r="C292" s="98" t="s">
        <v>84</v>
      </c>
      <c r="D292" s="98" t="s">
        <v>85</v>
      </c>
      <c r="E292" s="98" t="s">
        <v>86</v>
      </c>
      <c r="F292" s="98" t="s">
        <v>87</v>
      </c>
      <c r="G292" s="98" t="s">
        <v>94</v>
      </c>
      <c r="H292" s="73" t="s">
        <v>89</v>
      </c>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row>
    <row r="293" spans="1:130" ht="15" customHeight="1" x14ac:dyDescent="0.2">
      <c r="A293" s="180">
        <v>163</v>
      </c>
      <c r="B293" s="100" t="s">
        <v>81</v>
      </c>
      <c r="C293" s="101">
        <v>3</v>
      </c>
      <c r="D293" s="101">
        <v>3</v>
      </c>
      <c r="E293" s="101">
        <v>2</v>
      </c>
      <c r="F293" s="101">
        <v>2</v>
      </c>
      <c r="G293" s="102">
        <f>IF(C293 = "NA", 0, AVERAGE(C293:F293))</f>
        <v>2.5</v>
      </c>
      <c r="H293" s="107">
        <f>IF(G296=0,0,G293/G$296)</f>
        <v>0.83333333333333337</v>
      </c>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row>
    <row r="294" spans="1:130" ht="15" customHeight="1" x14ac:dyDescent="0.2">
      <c r="A294" s="182">
        <v>164</v>
      </c>
      <c r="B294" s="100" t="s">
        <v>262</v>
      </c>
      <c r="C294" s="101">
        <v>0.5</v>
      </c>
      <c r="D294" s="101">
        <v>0.5</v>
      </c>
      <c r="E294" s="101">
        <v>0.5</v>
      </c>
      <c r="F294" s="101">
        <v>0.5</v>
      </c>
      <c r="G294" s="102">
        <f>IF(C294 = "NA", 0, AVERAGE(C294:F294))</f>
        <v>0.5</v>
      </c>
      <c r="H294" s="107">
        <f>IF(G296=0,0,G294/G$296)</f>
        <v>0.16666666666666666</v>
      </c>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row>
    <row r="295" spans="1:130" ht="15" customHeight="1" x14ac:dyDescent="0.2">
      <c r="A295" s="99"/>
      <c r="B295" s="100"/>
      <c r="C295" s="106"/>
      <c r="D295" s="106"/>
      <c r="E295" s="106"/>
      <c r="F295" s="106"/>
      <c r="G295" s="102"/>
      <c r="H295" s="114"/>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row>
    <row r="296" spans="1:130" ht="15" customHeight="1" x14ac:dyDescent="0.2">
      <c r="A296" s="108"/>
      <c r="B296" s="109" t="s">
        <v>111</v>
      </c>
      <c r="C296" s="110">
        <f>SUM(C293:C294)</f>
        <v>3.5</v>
      </c>
      <c r="D296" s="110">
        <f>SUM(D293:D294)</f>
        <v>3.5</v>
      </c>
      <c r="E296" s="110">
        <f>SUM(E293:E294)</f>
        <v>2.5</v>
      </c>
      <c r="F296" s="110">
        <f>SUM(F293:F294)</f>
        <v>2.5</v>
      </c>
      <c r="G296" s="111">
        <f>SUM(G293:G294)</f>
        <v>3</v>
      </c>
      <c r="H296" s="153">
        <f>SUM(H293:H295)</f>
        <v>1</v>
      </c>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row>
    <row r="297" spans="1:130" ht="15" customHeight="1" x14ac:dyDescent="0.2">
      <c r="A297" s="108"/>
      <c r="B297" s="109" t="s">
        <v>109</v>
      </c>
      <c r="C297" s="113"/>
      <c r="D297" s="113"/>
      <c r="E297" s="113"/>
      <c r="F297" s="113"/>
      <c r="G297" s="111">
        <f>IF(G296=0,0.5,AVERAGEIF(G293:G294,"&lt;&gt;0"))</f>
        <v>1.5</v>
      </c>
      <c r="H297" s="112">
        <f>G297*1/3</f>
        <v>0.5</v>
      </c>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row>
    <row r="298" spans="1:130" ht="15" customHeight="1" x14ac:dyDescent="0.2">
      <c r="A298" s="99"/>
      <c r="B298" s="176"/>
      <c r="C298" s="106"/>
      <c r="D298" s="106"/>
      <c r="E298" s="106"/>
      <c r="F298" s="106"/>
      <c r="G298" s="106"/>
      <c r="H298" s="114"/>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row>
    <row r="299" spans="1:130" ht="15" customHeight="1" x14ac:dyDescent="0.2">
      <c r="A299" s="140"/>
      <c r="B299" s="177" t="s">
        <v>129</v>
      </c>
      <c r="C299" s="178">
        <f>C255+C267+C278+C288+C296</f>
        <v>51</v>
      </c>
      <c r="D299" s="178">
        <f>D255+D267+D278+D288+D296</f>
        <v>50.5</v>
      </c>
      <c r="E299" s="178">
        <f>E255+E267+E278+E288+E296</f>
        <v>51</v>
      </c>
      <c r="F299" s="178">
        <f>F255+F267+F278+F288+F296</f>
        <v>51.5</v>
      </c>
      <c r="G299" s="144">
        <f>G255+G267+G278+G288+G296</f>
        <v>51</v>
      </c>
      <c r="H299" s="143"/>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row>
    <row r="300" spans="1:130" ht="15" customHeight="1" x14ac:dyDescent="0.2">
      <c r="A300" s="140"/>
      <c r="B300" s="177" t="s">
        <v>93</v>
      </c>
      <c r="C300" s="142"/>
      <c r="D300" s="142"/>
      <c r="E300" s="142"/>
      <c r="F300" s="142"/>
      <c r="G300" s="144">
        <f>(G256+G268+G279+G289+G297)/5</f>
        <v>1.7354166666666668</v>
      </c>
      <c r="H300" s="145">
        <f>G300*1/3</f>
        <v>0.57847222222222228</v>
      </c>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row>
    <row r="301" spans="1:130" ht="15" customHeight="1" x14ac:dyDescent="0.2">
      <c r="A301" s="99"/>
      <c r="B301" s="176"/>
      <c r="C301" s="106"/>
      <c r="D301" s="106"/>
      <c r="E301" s="106"/>
      <c r="F301" s="106"/>
      <c r="G301" s="106"/>
      <c r="H301" s="114"/>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row>
    <row r="302" spans="1:130" ht="15" customHeight="1" x14ac:dyDescent="0.2">
      <c r="A302" s="466" t="s">
        <v>130</v>
      </c>
      <c r="B302" s="467"/>
      <c r="C302" s="467"/>
      <c r="D302" s="467"/>
      <c r="E302" s="467"/>
      <c r="F302" s="467"/>
      <c r="G302" s="467"/>
      <c r="H302" s="468"/>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row>
    <row r="303" spans="1:130" ht="15" customHeight="1" x14ac:dyDescent="0.2">
      <c r="A303" s="469"/>
      <c r="B303" s="470"/>
      <c r="C303" s="470"/>
      <c r="D303" s="470"/>
      <c r="E303" s="470"/>
      <c r="F303" s="470"/>
      <c r="G303" s="470"/>
      <c r="H303" s="47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row>
    <row r="304" spans="1:130" ht="15" customHeight="1" x14ac:dyDescent="0.2">
      <c r="A304" s="179"/>
      <c r="B304" s="93" t="s">
        <v>83</v>
      </c>
      <c r="C304" s="115"/>
      <c r="D304" s="115"/>
      <c r="E304" s="115"/>
      <c r="F304" s="115"/>
      <c r="G304" s="115"/>
      <c r="H304" s="116"/>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row>
    <row r="305" spans="1:130" ht="15" customHeight="1" x14ac:dyDescent="0.2">
      <c r="A305" s="72" t="s">
        <v>0</v>
      </c>
      <c r="B305" s="165" t="s">
        <v>1</v>
      </c>
      <c r="C305" s="98" t="s">
        <v>84</v>
      </c>
      <c r="D305" s="98" t="s">
        <v>85</v>
      </c>
      <c r="E305" s="98" t="s">
        <v>86</v>
      </c>
      <c r="F305" s="98" t="s">
        <v>87</v>
      </c>
      <c r="G305" s="98" t="s">
        <v>88</v>
      </c>
      <c r="H305" s="73" t="s">
        <v>89</v>
      </c>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row>
    <row r="306" spans="1:130" ht="15" customHeight="1" x14ac:dyDescent="0.2">
      <c r="A306" s="180">
        <v>165</v>
      </c>
      <c r="B306" s="181" t="s">
        <v>836</v>
      </c>
      <c r="C306" s="101">
        <v>3</v>
      </c>
      <c r="D306" s="101">
        <v>3</v>
      </c>
      <c r="E306" s="101">
        <v>3</v>
      </c>
      <c r="F306" s="101">
        <v>3</v>
      </c>
      <c r="G306" s="102">
        <f t="shared" ref="G306:G317" si="17">IF(C306 = "NA", 0, AVERAGE(C306:F306))</f>
        <v>3</v>
      </c>
      <c r="H306" s="107">
        <f>IF(G319=0,0,G306/G$319)</f>
        <v>8.3333333333333329E-2</v>
      </c>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row>
    <row r="307" spans="1:130" s="2" customFormat="1" ht="30" x14ac:dyDescent="0.2">
      <c r="A307" s="182">
        <v>166</v>
      </c>
      <c r="B307" s="183" t="s">
        <v>329</v>
      </c>
      <c r="C307" s="101">
        <v>3</v>
      </c>
      <c r="D307" s="101">
        <v>3</v>
      </c>
      <c r="E307" s="101">
        <v>3</v>
      </c>
      <c r="F307" s="101">
        <v>3</v>
      </c>
      <c r="G307" s="120">
        <f t="shared" si="17"/>
        <v>3</v>
      </c>
      <c r="H307" s="107">
        <f>IF(G319=0,0,G307/G$319)</f>
        <v>8.3333333333333329E-2</v>
      </c>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row>
    <row r="308" spans="1:130" ht="15" customHeight="1" x14ac:dyDescent="0.2">
      <c r="A308" s="180">
        <v>167</v>
      </c>
      <c r="B308" s="181" t="s">
        <v>736</v>
      </c>
      <c r="C308" s="101">
        <v>3</v>
      </c>
      <c r="D308" s="101">
        <v>3</v>
      </c>
      <c r="E308" s="101">
        <v>3</v>
      </c>
      <c r="F308" s="101">
        <v>3</v>
      </c>
      <c r="G308" s="102">
        <f t="shared" si="17"/>
        <v>3</v>
      </c>
      <c r="H308" s="107">
        <f>IF(G319=0,0,G308/G$319)</f>
        <v>8.3333333333333329E-2</v>
      </c>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row>
    <row r="309" spans="1:130" ht="15" customHeight="1" x14ac:dyDescent="0.2">
      <c r="A309" s="182">
        <v>168</v>
      </c>
      <c r="B309" s="181" t="s">
        <v>112</v>
      </c>
      <c r="C309" s="101">
        <v>3</v>
      </c>
      <c r="D309" s="101">
        <v>3</v>
      </c>
      <c r="E309" s="101">
        <v>3</v>
      </c>
      <c r="F309" s="101">
        <v>3</v>
      </c>
      <c r="G309" s="102">
        <f t="shared" si="17"/>
        <v>3</v>
      </c>
      <c r="H309" s="107">
        <f>IF(G319=0,0,G309/G$319)</f>
        <v>8.3333333333333329E-2</v>
      </c>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row>
    <row r="310" spans="1:130" ht="15" customHeight="1" x14ac:dyDescent="0.2">
      <c r="A310" s="180">
        <v>169</v>
      </c>
      <c r="B310" s="181" t="s">
        <v>79</v>
      </c>
      <c r="C310" s="101">
        <v>3</v>
      </c>
      <c r="D310" s="101">
        <v>3</v>
      </c>
      <c r="E310" s="101">
        <v>3</v>
      </c>
      <c r="F310" s="101">
        <v>3</v>
      </c>
      <c r="G310" s="102">
        <f t="shared" si="17"/>
        <v>3</v>
      </c>
      <c r="H310" s="107">
        <f>IF(G319=0,0,G310/G$319)</f>
        <v>8.3333333333333329E-2</v>
      </c>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row>
    <row r="311" spans="1:130" ht="15" customHeight="1" x14ac:dyDescent="0.2">
      <c r="A311" s="182">
        <v>170</v>
      </c>
      <c r="B311" s="181" t="s">
        <v>801</v>
      </c>
      <c r="C311" s="101">
        <v>3</v>
      </c>
      <c r="D311" s="101">
        <v>3</v>
      </c>
      <c r="E311" s="101">
        <v>3</v>
      </c>
      <c r="F311" s="101">
        <v>3</v>
      </c>
      <c r="G311" s="102">
        <f t="shared" si="17"/>
        <v>3</v>
      </c>
      <c r="H311" s="107">
        <f>IF(G319=0,0,G311/G$319)</f>
        <v>8.3333333333333329E-2</v>
      </c>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row>
    <row r="312" spans="1:130" ht="15" customHeight="1" x14ac:dyDescent="0.2">
      <c r="A312" s="180">
        <v>171</v>
      </c>
      <c r="B312" s="181" t="s">
        <v>802</v>
      </c>
      <c r="C312" s="101">
        <v>3</v>
      </c>
      <c r="D312" s="101">
        <v>3</v>
      </c>
      <c r="E312" s="101">
        <v>3</v>
      </c>
      <c r="F312" s="101">
        <v>3</v>
      </c>
      <c r="G312" s="102">
        <f t="shared" si="17"/>
        <v>3</v>
      </c>
      <c r="H312" s="107">
        <f>IF(G319=0,0,G312/G$319)</f>
        <v>8.3333333333333329E-2</v>
      </c>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row>
    <row r="313" spans="1:130" ht="15" customHeight="1" x14ac:dyDescent="0.2">
      <c r="A313" s="182">
        <v>172</v>
      </c>
      <c r="B313" s="181" t="s">
        <v>274</v>
      </c>
      <c r="C313" s="101">
        <v>3</v>
      </c>
      <c r="D313" s="101">
        <v>3</v>
      </c>
      <c r="E313" s="101">
        <v>3</v>
      </c>
      <c r="F313" s="101">
        <v>3</v>
      </c>
      <c r="G313" s="102">
        <f t="shared" si="17"/>
        <v>3</v>
      </c>
      <c r="H313" s="107">
        <f>IF(G319=0,0,G313/G$319)</f>
        <v>8.3333333333333329E-2</v>
      </c>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row>
    <row r="314" spans="1:130" ht="45" x14ac:dyDescent="0.2">
      <c r="A314" s="180">
        <v>173</v>
      </c>
      <c r="B314" s="183" t="s">
        <v>330</v>
      </c>
      <c r="C314" s="101">
        <v>3</v>
      </c>
      <c r="D314" s="101">
        <v>3</v>
      </c>
      <c r="E314" s="101">
        <v>3</v>
      </c>
      <c r="F314" s="101">
        <v>3</v>
      </c>
      <c r="G314" s="102">
        <f t="shared" si="17"/>
        <v>3</v>
      </c>
      <c r="H314" s="107">
        <f>IF(G319=0,0,G314/G$319)</f>
        <v>8.3333333333333329E-2</v>
      </c>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row>
    <row r="315" spans="1:130" ht="15" customHeight="1" x14ac:dyDescent="0.2">
      <c r="A315" s="182">
        <v>174</v>
      </c>
      <c r="B315" s="181" t="s">
        <v>113</v>
      </c>
      <c r="C315" s="101">
        <v>3</v>
      </c>
      <c r="D315" s="101">
        <v>3</v>
      </c>
      <c r="E315" s="101">
        <v>3</v>
      </c>
      <c r="F315" s="101">
        <v>3</v>
      </c>
      <c r="G315" s="102">
        <f t="shared" si="17"/>
        <v>3</v>
      </c>
      <c r="H315" s="107">
        <f>IF(G319=0,0,G315/G$319)</f>
        <v>8.3333333333333329E-2</v>
      </c>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row>
    <row r="316" spans="1:130" ht="15" customHeight="1" x14ac:dyDescent="0.2">
      <c r="A316" s="180">
        <v>175</v>
      </c>
      <c r="B316" s="181" t="s">
        <v>263</v>
      </c>
      <c r="C316" s="101">
        <v>3</v>
      </c>
      <c r="D316" s="101">
        <v>3</v>
      </c>
      <c r="E316" s="101">
        <v>3</v>
      </c>
      <c r="F316" s="101">
        <v>3</v>
      </c>
      <c r="G316" s="102">
        <f t="shared" si="17"/>
        <v>3</v>
      </c>
      <c r="H316" s="107">
        <f>IF(G319=0,0,G316/G$319)</f>
        <v>8.3333333333333329E-2</v>
      </c>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row>
    <row r="317" spans="1:130" ht="15" customHeight="1" x14ac:dyDescent="0.2">
      <c r="A317" s="182">
        <v>176</v>
      </c>
      <c r="B317" s="181" t="s">
        <v>792</v>
      </c>
      <c r="C317" s="101">
        <v>3</v>
      </c>
      <c r="D317" s="101">
        <v>3</v>
      </c>
      <c r="E317" s="101">
        <v>3</v>
      </c>
      <c r="F317" s="101">
        <v>3</v>
      </c>
      <c r="G317" s="102">
        <f t="shared" si="17"/>
        <v>3</v>
      </c>
      <c r="H317" s="107">
        <f>IF(G319=0,0,G317/G$319)</f>
        <v>8.3333333333333329E-2</v>
      </c>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row>
    <row r="318" spans="1:130" ht="15" customHeight="1" x14ac:dyDescent="0.2">
      <c r="A318" s="99"/>
      <c r="B318" s="121"/>
      <c r="C318" s="106"/>
      <c r="D318" s="106"/>
      <c r="E318" s="106"/>
      <c r="F318" s="106"/>
      <c r="G318" s="102"/>
      <c r="H318" s="184"/>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row>
    <row r="319" spans="1:130" ht="15" customHeight="1" x14ac:dyDescent="0.2">
      <c r="A319" s="108"/>
      <c r="B319" s="152" t="s">
        <v>114</v>
      </c>
      <c r="C319" s="110">
        <f t="shared" ref="C319:F319" si="18">SUM(C306:C317)</f>
        <v>36</v>
      </c>
      <c r="D319" s="110">
        <f t="shared" si="18"/>
        <v>36</v>
      </c>
      <c r="E319" s="110">
        <f t="shared" si="18"/>
        <v>36</v>
      </c>
      <c r="F319" s="110">
        <f t="shared" si="18"/>
        <v>36</v>
      </c>
      <c r="G319" s="111">
        <f>SUM(G306:G317)</f>
        <v>36</v>
      </c>
      <c r="H319" s="112">
        <f>SUM(H306:H317)</f>
        <v>1</v>
      </c>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row>
    <row r="320" spans="1:130" ht="15" customHeight="1" x14ac:dyDescent="0.2">
      <c r="A320" s="108"/>
      <c r="B320" s="152" t="s">
        <v>109</v>
      </c>
      <c r="C320" s="113"/>
      <c r="D320" s="113"/>
      <c r="E320" s="113"/>
      <c r="F320" s="113"/>
      <c r="G320" s="111">
        <f>IF(G319=0,0.5,AVERAGEIF(G306:G317,"&lt;&gt;0"))</f>
        <v>3</v>
      </c>
      <c r="H320" s="112">
        <f>G320*1/3</f>
        <v>1</v>
      </c>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row>
    <row r="321" spans="1:130" ht="15" customHeight="1" x14ac:dyDescent="0.2">
      <c r="A321" s="99"/>
      <c r="B321" s="158"/>
      <c r="C321" s="106"/>
      <c r="D321" s="106"/>
      <c r="E321" s="106"/>
      <c r="F321" s="106"/>
      <c r="G321" s="106"/>
      <c r="H321" s="114"/>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row>
    <row r="322" spans="1:130" ht="15" customHeight="1" x14ac:dyDescent="0.2">
      <c r="A322" s="140"/>
      <c r="B322" s="177" t="s">
        <v>131</v>
      </c>
      <c r="C322" s="178">
        <f>C319</f>
        <v>36</v>
      </c>
      <c r="D322" s="178">
        <f t="shared" ref="D322:F322" si="19">D319</f>
        <v>36</v>
      </c>
      <c r="E322" s="178">
        <f t="shared" si="19"/>
        <v>36</v>
      </c>
      <c r="F322" s="178">
        <f t="shared" si="19"/>
        <v>36</v>
      </c>
      <c r="G322" s="178">
        <f>G319</f>
        <v>36</v>
      </c>
      <c r="H322" s="143"/>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row>
    <row r="323" spans="1:130" ht="15" customHeight="1" x14ac:dyDescent="0.2">
      <c r="A323" s="140"/>
      <c r="B323" s="177" t="s">
        <v>93</v>
      </c>
      <c r="C323" s="142"/>
      <c r="D323" s="142"/>
      <c r="E323" s="142"/>
      <c r="F323" s="142"/>
      <c r="G323" s="144">
        <f>SUM(G320)/1</f>
        <v>3</v>
      </c>
      <c r="H323" s="145">
        <f>G323*1/3</f>
        <v>1</v>
      </c>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row>
    <row r="324" spans="1:130" s="5" customFormat="1" ht="15" customHeight="1" thickBot="1" x14ac:dyDescent="0.25">
      <c r="A324" s="185"/>
      <c r="B324" s="186"/>
      <c r="C324" s="187"/>
      <c r="D324" s="187"/>
      <c r="E324" s="187"/>
      <c r="F324" s="187"/>
      <c r="G324" s="188"/>
      <c r="H324" s="189"/>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row>
    <row r="325" spans="1:130" ht="15" customHeight="1" x14ac:dyDescent="0.2">
      <c r="A325" s="460" t="s">
        <v>185</v>
      </c>
      <c r="B325" s="461"/>
      <c r="C325" s="461"/>
      <c r="D325" s="461"/>
      <c r="E325" s="461"/>
      <c r="F325" s="461"/>
      <c r="G325" s="461"/>
      <c r="H325" s="462"/>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row>
    <row r="326" spans="1:130" ht="15" customHeight="1" thickBot="1" x14ac:dyDescent="0.25">
      <c r="A326" s="463"/>
      <c r="B326" s="464"/>
      <c r="C326" s="464"/>
      <c r="D326" s="464"/>
      <c r="E326" s="464"/>
      <c r="F326" s="464"/>
      <c r="G326" s="464"/>
      <c r="H326" s="465"/>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row>
    <row r="327" spans="1:130" ht="15" customHeight="1" x14ac:dyDescent="0.2">
      <c r="A327" s="190"/>
      <c r="B327" s="191" t="s">
        <v>654</v>
      </c>
      <c r="C327" s="192"/>
      <c r="D327" s="192"/>
      <c r="E327" s="192"/>
      <c r="F327" s="192"/>
      <c r="G327" s="192"/>
      <c r="H327" s="193"/>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row>
    <row r="328" spans="1:130" ht="15" customHeight="1" x14ac:dyDescent="0.2">
      <c r="A328" s="72" t="s">
        <v>0</v>
      </c>
      <c r="B328" s="165" t="s">
        <v>1</v>
      </c>
      <c r="C328" s="98" t="s">
        <v>84</v>
      </c>
      <c r="D328" s="98" t="s">
        <v>85</v>
      </c>
      <c r="E328" s="98" t="s">
        <v>86</v>
      </c>
      <c r="F328" s="98" t="s">
        <v>87</v>
      </c>
      <c r="G328" s="98" t="s">
        <v>88</v>
      </c>
      <c r="H328" s="73" t="s">
        <v>89</v>
      </c>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row>
    <row r="329" spans="1:130" customFormat="1" ht="15" customHeight="1" x14ac:dyDescent="0.25">
      <c r="A329" s="99">
        <v>177</v>
      </c>
      <c r="B329" s="121" t="s">
        <v>699</v>
      </c>
      <c r="C329" s="101">
        <v>0.5</v>
      </c>
      <c r="D329" s="101">
        <v>0.5</v>
      </c>
      <c r="E329" s="101">
        <v>1</v>
      </c>
      <c r="F329" s="101">
        <v>1</v>
      </c>
      <c r="G329" s="102">
        <f>IF(C329 = "NA", 0, AVERAGE(C329:F329))</f>
        <v>0.75</v>
      </c>
      <c r="H329" s="107">
        <f>IF(G334=0,0,G329/G$334)</f>
        <v>0.33333333333333331</v>
      </c>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row>
    <row r="330" spans="1:130" customFormat="1" ht="15" customHeight="1" x14ac:dyDescent="0.25">
      <c r="A330" s="99">
        <v>178</v>
      </c>
      <c r="B330" s="121" t="s">
        <v>304</v>
      </c>
      <c r="C330" s="101">
        <v>0.5</v>
      </c>
      <c r="D330" s="101">
        <v>0.5</v>
      </c>
      <c r="E330" s="101">
        <v>0.5</v>
      </c>
      <c r="F330" s="101">
        <v>0.5</v>
      </c>
      <c r="G330" s="102">
        <f>IF(C330 = "NA", 0, AVERAGE(C330:F330))</f>
        <v>0.5</v>
      </c>
      <c r="H330" s="107">
        <f>IF(G334=0,0,G330/G$334)</f>
        <v>0.22222222222222221</v>
      </c>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row>
    <row r="331" spans="1:130" customFormat="1" ht="30" x14ac:dyDescent="0.25">
      <c r="A331" s="99">
        <v>179</v>
      </c>
      <c r="B331" s="121" t="s">
        <v>303</v>
      </c>
      <c r="C331" s="101">
        <v>0.5</v>
      </c>
      <c r="D331" s="101">
        <v>0.5</v>
      </c>
      <c r="E331" s="101">
        <v>0.5</v>
      </c>
      <c r="F331" s="101">
        <v>0.5</v>
      </c>
      <c r="G331" s="102">
        <f>IF(C331 = "NA", 0, AVERAGE(C331:F331))</f>
        <v>0.5</v>
      </c>
      <c r="H331" s="107">
        <f>IF(G334=0,0,G331/G$334)</f>
        <v>0.22222222222222221</v>
      </c>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row>
    <row r="332" spans="1:130" customFormat="1" ht="30" x14ac:dyDescent="0.25">
      <c r="A332" s="99">
        <v>180</v>
      </c>
      <c r="B332" s="121" t="s">
        <v>302</v>
      </c>
      <c r="C332" s="101">
        <v>0.5</v>
      </c>
      <c r="D332" s="101">
        <v>0.5</v>
      </c>
      <c r="E332" s="101">
        <v>0.5</v>
      </c>
      <c r="F332" s="101">
        <v>0.5</v>
      </c>
      <c r="G332" s="102">
        <f>IF(C332 = "NA", 0, AVERAGE(C332:F332))</f>
        <v>0.5</v>
      </c>
      <c r="H332" s="107">
        <f>IF(G334=0,0,G332/G$334)</f>
        <v>0.22222222222222221</v>
      </c>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row>
    <row r="333" spans="1:130" customFormat="1" ht="15" customHeight="1" x14ac:dyDescent="0.25">
      <c r="A333" s="194"/>
      <c r="B333" s="195"/>
      <c r="C333" s="196"/>
      <c r="D333" s="196"/>
      <c r="E333" s="196"/>
      <c r="F333" s="196"/>
      <c r="G333" s="196"/>
      <c r="H333" s="197"/>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row>
    <row r="334" spans="1:130" ht="15" customHeight="1" x14ac:dyDescent="0.2">
      <c r="A334" s="108"/>
      <c r="B334" s="152" t="s">
        <v>246</v>
      </c>
      <c r="C334" s="111">
        <f>SUM(C329:C333)</f>
        <v>2</v>
      </c>
      <c r="D334" s="111">
        <f t="shared" ref="D334:F334" si="20">SUM(D329:D333)</f>
        <v>2</v>
      </c>
      <c r="E334" s="111">
        <f t="shared" si="20"/>
        <v>2.5</v>
      </c>
      <c r="F334" s="111">
        <f t="shared" si="20"/>
        <v>2.5</v>
      </c>
      <c r="G334" s="111">
        <f>SUM(G329:G332)</f>
        <v>2.25</v>
      </c>
      <c r="H334" s="112">
        <f>SUM(H329:H332)</f>
        <v>1</v>
      </c>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row>
    <row r="335" spans="1:130" ht="15" customHeight="1" x14ac:dyDescent="0.2">
      <c r="A335" s="108"/>
      <c r="B335" s="152" t="s">
        <v>109</v>
      </c>
      <c r="C335" s="113"/>
      <c r="D335" s="113"/>
      <c r="E335" s="113"/>
      <c r="F335" s="113"/>
      <c r="G335" s="111">
        <f>IF(G334=0,0.5,AVERAGEIF(G329:G332,"&lt;&gt;0"))</f>
        <v>0.5625</v>
      </c>
      <c r="H335" s="112">
        <f>G335*1/3</f>
        <v>0.1875</v>
      </c>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row>
    <row r="336" spans="1:130" s="4" customFormat="1" ht="15" customHeight="1" x14ac:dyDescent="0.2">
      <c r="A336" s="198"/>
      <c r="B336" s="199"/>
      <c r="C336" s="200"/>
      <c r="D336" s="200"/>
      <c r="E336" s="200"/>
      <c r="F336" s="200"/>
      <c r="G336" s="201"/>
      <c r="H336" s="202"/>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row>
    <row r="337" spans="1:130" ht="15" customHeight="1" x14ac:dyDescent="0.2">
      <c r="A337" s="179"/>
      <c r="B337" s="93" t="s">
        <v>245</v>
      </c>
      <c r="C337" s="115"/>
      <c r="D337" s="115"/>
      <c r="E337" s="115"/>
      <c r="F337" s="115"/>
      <c r="G337" s="115"/>
      <c r="H337" s="116"/>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row>
    <row r="338" spans="1:130" ht="15" customHeight="1" x14ac:dyDescent="0.2">
      <c r="A338" s="72" t="s">
        <v>0</v>
      </c>
      <c r="B338" s="165" t="s">
        <v>1</v>
      </c>
      <c r="C338" s="98" t="s">
        <v>84</v>
      </c>
      <c r="D338" s="98" t="s">
        <v>85</v>
      </c>
      <c r="E338" s="98" t="s">
        <v>86</v>
      </c>
      <c r="F338" s="98" t="s">
        <v>87</v>
      </c>
      <c r="G338" s="98" t="s">
        <v>88</v>
      </c>
      <c r="H338" s="73" t="s">
        <v>89</v>
      </c>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row>
    <row r="339" spans="1:130" customFormat="1" ht="15" customHeight="1" x14ac:dyDescent="0.25">
      <c r="A339" s="99">
        <v>181</v>
      </c>
      <c r="B339" s="121" t="s">
        <v>305</v>
      </c>
      <c r="C339" s="101">
        <v>0.5</v>
      </c>
      <c r="D339" s="101">
        <v>0.5</v>
      </c>
      <c r="E339" s="101">
        <v>0.5</v>
      </c>
      <c r="F339" s="101">
        <v>0.5</v>
      </c>
      <c r="G339" s="102">
        <f>IF(C339 = "NA", 0, AVERAGE(C339:F339))</f>
        <v>0.5</v>
      </c>
      <c r="H339" s="107">
        <f>IF(G342=0,0,G339/G$342)</f>
        <v>0.5</v>
      </c>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row>
    <row r="340" spans="1:130" s="8" customFormat="1" ht="15" customHeight="1" x14ac:dyDescent="0.25">
      <c r="A340" s="99">
        <v>182</v>
      </c>
      <c r="B340" s="121" t="s">
        <v>306</v>
      </c>
      <c r="C340" s="101">
        <v>0.5</v>
      </c>
      <c r="D340" s="101">
        <v>0.5</v>
      </c>
      <c r="E340" s="101">
        <v>0.5</v>
      </c>
      <c r="F340" s="101">
        <v>0.5</v>
      </c>
      <c r="G340" s="102">
        <f>IF(C340 = "NA", 0, AVERAGE(C340:F340))</f>
        <v>0.5</v>
      </c>
      <c r="H340" s="107">
        <f>IF(G342=0,0,G340/G$342)</f>
        <v>0.5</v>
      </c>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row>
    <row r="341" spans="1:130" customFormat="1" ht="15" customHeight="1" x14ac:dyDescent="0.25">
      <c r="A341" s="194"/>
      <c r="B341" s="195"/>
      <c r="C341" s="196"/>
      <c r="D341" s="196"/>
      <c r="E341" s="196"/>
      <c r="F341" s="196"/>
      <c r="G341" s="196"/>
      <c r="H341" s="197"/>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row>
    <row r="342" spans="1:130" ht="15" customHeight="1" x14ac:dyDescent="0.2">
      <c r="A342" s="108"/>
      <c r="B342" s="152" t="s">
        <v>247</v>
      </c>
      <c r="C342" s="111">
        <f>SUM(C339:C341)</f>
        <v>1</v>
      </c>
      <c r="D342" s="111">
        <f t="shared" ref="D342:F342" si="21">SUM(D339:D341)</f>
        <v>1</v>
      </c>
      <c r="E342" s="111">
        <f t="shared" si="21"/>
        <v>1</v>
      </c>
      <c r="F342" s="111">
        <f t="shared" si="21"/>
        <v>1</v>
      </c>
      <c r="G342" s="111">
        <f>SUM(G339:G341)</f>
        <v>1</v>
      </c>
      <c r="H342" s="112">
        <f>SUM(H339:H340)</f>
        <v>1</v>
      </c>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row>
    <row r="343" spans="1:130" ht="15" customHeight="1" x14ac:dyDescent="0.2">
      <c r="A343" s="108"/>
      <c r="B343" s="152" t="s">
        <v>109</v>
      </c>
      <c r="C343" s="113"/>
      <c r="D343" s="113"/>
      <c r="E343" s="113"/>
      <c r="F343" s="113"/>
      <c r="G343" s="111">
        <f>IF(G342=0,0.5,AVERAGEIF(G339:G340,"&lt;&gt;0"))</f>
        <v>0.5</v>
      </c>
      <c r="H343" s="112">
        <f>G343*1/3</f>
        <v>0.16666666666666666</v>
      </c>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row>
    <row r="344" spans="1:130" s="4" customFormat="1" ht="15" customHeight="1" x14ac:dyDescent="0.2">
      <c r="A344" s="198"/>
      <c r="B344" s="199"/>
      <c r="C344" s="200"/>
      <c r="D344" s="200"/>
      <c r="E344" s="200"/>
      <c r="F344" s="200"/>
      <c r="G344" s="201"/>
      <c r="H344" s="202"/>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row>
    <row r="345" spans="1:130" ht="15" customHeight="1" x14ac:dyDescent="0.2">
      <c r="A345" s="179"/>
      <c r="B345" s="93" t="s">
        <v>248</v>
      </c>
      <c r="C345" s="115"/>
      <c r="D345" s="115"/>
      <c r="E345" s="115"/>
      <c r="F345" s="115"/>
      <c r="G345" s="115"/>
      <c r="H345" s="116"/>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row>
    <row r="346" spans="1:130" ht="15" customHeight="1" x14ac:dyDescent="0.2">
      <c r="A346" s="72" t="s">
        <v>0</v>
      </c>
      <c r="B346" s="165" t="s">
        <v>1</v>
      </c>
      <c r="C346" s="98" t="s">
        <v>84</v>
      </c>
      <c r="D346" s="98" t="s">
        <v>85</v>
      </c>
      <c r="E346" s="98" t="s">
        <v>86</v>
      </c>
      <c r="F346" s="98" t="s">
        <v>87</v>
      </c>
      <c r="G346" s="98" t="s">
        <v>88</v>
      </c>
      <c r="H346" s="73" t="s">
        <v>89</v>
      </c>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row>
    <row r="347" spans="1:130" customFormat="1" ht="30" x14ac:dyDescent="0.25">
      <c r="A347" s="99">
        <v>183</v>
      </c>
      <c r="B347" s="121" t="s">
        <v>307</v>
      </c>
      <c r="C347" s="101">
        <v>3</v>
      </c>
      <c r="D347" s="101">
        <v>3</v>
      </c>
      <c r="E347" s="101">
        <v>3</v>
      </c>
      <c r="F347" s="101">
        <v>3</v>
      </c>
      <c r="G347" s="102">
        <f t="shared" ref="G347:G358" si="22">IF(C347 = "NA", 0, AVERAGE(C347:F347))</f>
        <v>3</v>
      </c>
      <c r="H347" s="107">
        <f>IF(G360=0,0,G347/G$360)</f>
        <v>8.3333333333333329E-2</v>
      </c>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row>
    <row r="348" spans="1:130" customFormat="1" ht="15" customHeight="1" x14ac:dyDescent="0.25">
      <c r="A348" s="99">
        <v>184</v>
      </c>
      <c r="B348" s="121" t="s">
        <v>295</v>
      </c>
      <c r="C348" s="101">
        <v>3</v>
      </c>
      <c r="D348" s="101">
        <v>3</v>
      </c>
      <c r="E348" s="101">
        <v>3</v>
      </c>
      <c r="F348" s="101">
        <v>3</v>
      </c>
      <c r="G348" s="102">
        <f t="shared" si="22"/>
        <v>3</v>
      </c>
      <c r="H348" s="107">
        <f>IF(G360=0,0,G348/G$360)</f>
        <v>8.3333333333333329E-2</v>
      </c>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row>
    <row r="349" spans="1:130" customFormat="1" ht="15" customHeight="1" x14ac:dyDescent="0.25">
      <c r="A349" s="99">
        <v>185</v>
      </c>
      <c r="B349" s="121" t="s">
        <v>296</v>
      </c>
      <c r="C349" s="101">
        <v>3</v>
      </c>
      <c r="D349" s="101">
        <v>3</v>
      </c>
      <c r="E349" s="101">
        <v>3</v>
      </c>
      <c r="F349" s="101">
        <v>3</v>
      </c>
      <c r="G349" s="102">
        <f t="shared" si="22"/>
        <v>3</v>
      </c>
      <c r="H349" s="107">
        <f>IF(G360=0,0,G349/G$360)</f>
        <v>8.3333333333333329E-2</v>
      </c>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row>
    <row r="350" spans="1:130" customFormat="1" ht="15.75" customHeight="1" x14ac:dyDescent="0.25">
      <c r="A350" s="99">
        <v>186</v>
      </c>
      <c r="B350" s="121" t="s">
        <v>308</v>
      </c>
      <c r="C350" s="101">
        <v>3</v>
      </c>
      <c r="D350" s="101">
        <v>3</v>
      </c>
      <c r="E350" s="101">
        <v>3</v>
      </c>
      <c r="F350" s="101">
        <v>3</v>
      </c>
      <c r="G350" s="102">
        <f t="shared" si="22"/>
        <v>3</v>
      </c>
      <c r="H350" s="107">
        <f>IF(G360=0,0,G350/G$360)</f>
        <v>8.3333333333333329E-2</v>
      </c>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row>
    <row r="351" spans="1:130" customFormat="1" ht="30" x14ac:dyDescent="0.25">
      <c r="A351" s="99">
        <v>187</v>
      </c>
      <c r="B351" s="121" t="s">
        <v>297</v>
      </c>
      <c r="C351" s="101">
        <v>3</v>
      </c>
      <c r="D351" s="101">
        <v>3</v>
      </c>
      <c r="E351" s="101">
        <v>3</v>
      </c>
      <c r="F351" s="101">
        <v>3</v>
      </c>
      <c r="G351" s="102">
        <f t="shared" si="22"/>
        <v>3</v>
      </c>
      <c r="H351" s="107">
        <f>IF(G360=0,0,G351/G$360)</f>
        <v>8.3333333333333329E-2</v>
      </c>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row>
    <row r="352" spans="1:130" customFormat="1" ht="15" customHeight="1" x14ac:dyDescent="0.25">
      <c r="A352" s="99">
        <v>188</v>
      </c>
      <c r="B352" s="121" t="s">
        <v>298</v>
      </c>
      <c r="C352" s="101">
        <v>3</v>
      </c>
      <c r="D352" s="101">
        <v>3</v>
      </c>
      <c r="E352" s="101">
        <v>3</v>
      </c>
      <c r="F352" s="101">
        <v>3</v>
      </c>
      <c r="G352" s="102">
        <f t="shared" si="22"/>
        <v>3</v>
      </c>
      <c r="H352" s="107">
        <f>IF(G360=0,0,G352/G$360)</f>
        <v>8.3333333333333329E-2</v>
      </c>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row>
    <row r="353" spans="1:130" customFormat="1" ht="15" customHeight="1" x14ac:dyDescent="0.25">
      <c r="A353" s="99">
        <v>189</v>
      </c>
      <c r="B353" s="121" t="s">
        <v>299</v>
      </c>
      <c r="C353" s="101">
        <v>3</v>
      </c>
      <c r="D353" s="101">
        <v>3</v>
      </c>
      <c r="E353" s="101">
        <v>3</v>
      </c>
      <c r="F353" s="101">
        <v>3</v>
      </c>
      <c r="G353" s="102">
        <f t="shared" si="22"/>
        <v>3</v>
      </c>
      <c r="H353" s="107">
        <f>IF(G360=0,0,G353/G$360)</f>
        <v>8.3333333333333329E-2</v>
      </c>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row>
    <row r="354" spans="1:130" customFormat="1" ht="15" customHeight="1" x14ac:dyDescent="0.25">
      <c r="A354" s="99">
        <v>190</v>
      </c>
      <c r="B354" s="121" t="s">
        <v>309</v>
      </c>
      <c r="C354" s="101">
        <v>3</v>
      </c>
      <c r="D354" s="101">
        <v>3</v>
      </c>
      <c r="E354" s="101">
        <v>3</v>
      </c>
      <c r="F354" s="101">
        <v>3</v>
      </c>
      <c r="G354" s="102">
        <f t="shared" si="22"/>
        <v>3</v>
      </c>
      <c r="H354" s="107">
        <f>IF(G360=0,0,G354/G$360)</f>
        <v>8.3333333333333329E-2</v>
      </c>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row>
    <row r="355" spans="1:130" customFormat="1" ht="30" x14ac:dyDescent="0.25">
      <c r="A355" s="99">
        <v>191</v>
      </c>
      <c r="B355" s="121" t="s">
        <v>810</v>
      </c>
      <c r="C355" s="101">
        <v>3</v>
      </c>
      <c r="D355" s="101">
        <v>3</v>
      </c>
      <c r="E355" s="101">
        <v>3</v>
      </c>
      <c r="F355" s="101">
        <v>3</v>
      </c>
      <c r="G355" s="102">
        <f t="shared" si="22"/>
        <v>3</v>
      </c>
      <c r="H355" s="107">
        <f>IF(G360=0,0,G355/G$360)</f>
        <v>8.3333333333333329E-2</v>
      </c>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row>
    <row r="356" spans="1:130" customFormat="1" ht="30" x14ac:dyDescent="0.25">
      <c r="A356" s="99">
        <v>192</v>
      </c>
      <c r="B356" s="121" t="s">
        <v>300</v>
      </c>
      <c r="C356" s="101">
        <v>3</v>
      </c>
      <c r="D356" s="101">
        <v>3</v>
      </c>
      <c r="E356" s="101">
        <v>3</v>
      </c>
      <c r="F356" s="101">
        <v>3</v>
      </c>
      <c r="G356" s="102">
        <f t="shared" si="22"/>
        <v>3</v>
      </c>
      <c r="H356" s="107">
        <f>IF(G360=0,0,G356/G$360)</f>
        <v>8.3333333333333329E-2</v>
      </c>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row>
    <row r="357" spans="1:130" customFormat="1" ht="30" x14ac:dyDescent="0.25">
      <c r="A357" s="99">
        <v>193</v>
      </c>
      <c r="B357" s="121" t="s">
        <v>301</v>
      </c>
      <c r="C357" s="101">
        <v>3</v>
      </c>
      <c r="D357" s="101">
        <v>3</v>
      </c>
      <c r="E357" s="101">
        <v>3</v>
      </c>
      <c r="F357" s="101">
        <v>3</v>
      </c>
      <c r="G357" s="102">
        <f t="shared" si="22"/>
        <v>3</v>
      </c>
      <c r="H357" s="107">
        <f>IF(G360=0,0,G357/G$360)</f>
        <v>8.3333333333333329E-2</v>
      </c>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row>
    <row r="358" spans="1:130" customFormat="1" ht="30" x14ac:dyDescent="0.25">
      <c r="A358" s="99">
        <v>194</v>
      </c>
      <c r="B358" s="121" t="s">
        <v>808</v>
      </c>
      <c r="C358" s="101">
        <v>3</v>
      </c>
      <c r="D358" s="101">
        <v>3</v>
      </c>
      <c r="E358" s="101">
        <v>3</v>
      </c>
      <c r="F358" s="101">
        <v>3</v>
      </c>
      <c r="G358" s="102">
        <f t="shared" si="22"/>
        <v>3</v>
      </c>
      <c r="H358" s="107">
        <f>IF(G360=0,0,G358/G$360)</f>
        <v>8.3333333333333329E-2</v>
      </c>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row>
    <row r="359" spans="1:130" customFormat="1" ht="15" customHeight="1" x14ac:dyDescent="0.25">
      <c r="A359" s="194"/>
      <c r="B359" s="195"/>
      <c r="C359" s="196"/>
      <c r="D359" s="196"/>
      <c r="E359" s="196"/>
      <c r="F359" s="196"/>
      <c r="G359" s="196"/>
      <c r="H359" s="197"/>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row>
    <row r="360" spans="1:130" ht="15" customHeight="1" x14ac:dyDescent="0.2">
      <c r="A360" s="108"/>
      <c r="B360" s="152" t="s">
        <v>249</v>
      </c>
      <c r="C360" s="110">
        <f>SUM(C347:C358)</f>
        <v>36</v>
      </c>
      <c r="D360" s="110">
        <f t="shared" ref="D360:F360" si="23">SUM(D347:D358)</f>
        <v>36</v>
      </c>
      <c r="E360" s="110">
        <f t="shared" si="23"/>
        <v>36</v>
      </c>
      <c r="F360" s="110">
        <f t="shared" si="23"/>
        <v>36</v>
      </c>
      <c r="G360" s="111">
        <f>SUM(G347:G358)</f>
        <v>36</v>
      </c>
      <c r="H360" s="203">
        <f>SUM(H347:H358)</f>
        <v>1</v>
      </c>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row>
    <row r="361" spans="1:130" ht="15" customHeight="1" x14ac:dyDescent="0.2">
      <c r="A361" s="108"/>
      <c r="B361" s="152" t="s">
        <v>109</v>
      </c>
      <c r="C361" s="113"/>
      <c r="D361" s="113"/>
      <c r="E361" s="113"/>
      <c r="F361" s="113"/>
      <c r="G361" s="111">
        <f>IF(G360=0,0.5,AVERAGEIF(G347:G358,"&lt;&gt;0"))</f>
        <v>3</v>
      </c>
      <c r="H361" s="203">
        <f>G361*1/3</f>
        <v>1</v>
      </c>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row>
    <row r="362" spans="1:130" customFormat="1" ht="15" customHeight="1" x14ac:dyDescent="0.25">
      <c r="A362" s="194"/>
      <c r="B362" s="195"/>
      <c r="C362" s="196"/>
      <c r="D362" s="196"/>
      <c r="E362" s="196"/>
      <c r="F362" s="196"/>
      <c r="G362" s="196"/>
      <c r="H362" s="197"/>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row>
    <row r="363" spans="1:130" ht="15" customHeight="1" x14ac:dyDescent="0.2">
      <c r="A363" s="179"/>
      <c r="B363" s="93" t="s">
        <v>812</v>
      </c>
      <c r="C363" s="115"/>
      <c r="D363" s="115"/>
      <c r="E363" s="115"/>
      <c r="F363" s="115"/>
      <c r="G363" s="115"/>
      <c r="H363" s="116"/>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row>
    <row r="364" spans="1:130" ht="15" customHeight="1" x14ac:dyDescent="0.2">
      <c r="A364" s="72" t="s">
        <v>0</v>
      </c>
      <c r="B364" s="165" t="s">
        <v>1</v>
      </c>
      <c r="C364" s="98" t="s">
        <v>84</v>
      </c>
      <c r="D364" s="98" t="s">
        <v>85</v>
      </c>
      <c r="E364" s="98" t="s">
        <v>86</v>
      </c>
      <c r="F364" s="98" t="s">
        <v>87</v>
      </c>
      <c r="G364" s="98" t="s">
        <v>88</v>
      </c>
      <c r="H364" s="73" t="s">
        <v>89</v>
      </c>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row>
    <row r="365" spans="1:130" s="8" customFormat="1" ht="30" customHeight="1" x14ac:dyDescent="0.25">
      <c r="A365" s="99">
        <v>195</v>
      </c>
      <c r="B365" s="121" t="s">
        <v>700</v>
      </c>
      <c r="C365" s="101">
        <v>1</v>
      </c>
      <c r="D365" s="101">
        <v>1</v>
      </c>
      <c r="E365" s="101">
        <v>1</v>
      </c>
      <c r="F365" s="101">
        <v>1</v>
      </c>
      <c r="G365" s="102">
        <f>IF(C365 = "NA", 0, AVERAGE(C365:F365))</f>
        <v>1</v>
      </c>
      <c r="H365" s="107">
        <f>IF(G369=0,0,G365/G$369)</f>
        <v>0.33333333333333331</v>
      </c>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row>
    <row r="366" spans="1:130" s="8" customFormat="1" ht="30" x14ac:dyDescent="0.25">
      <c r="A366" s="99">
        <v>196</v>
      </c>
      <c r="B366" s="121" t="s">
        <v>701</v>
      </c>
      <c r="C366" s="101">
        <v>1</v>
      </c>
      <c r="D366" s="101">
        <v>1</v>
      </c>
      <c r="E366" s="101">
        <v>1</v>
      </c>
      <c r="F366" s="101">
        <v>1</v>
      </c>
      <c r="G366" s="102">
        <f>IF(C366 = "NA", 0, AVERAGE(C366:F366))</f>
        <v>1</v>
      </c>
      <c r="H366" s="107">
        <f>IF(G369=0,0,G366/G$369)</f>
        <v>0.33333333333333331</v>
      </c>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row>
    <row r="367" spans="1:130" s="8" customFormat="1" ht="45" x14ac:dyDescent="0.25">
      <c r="A367" s="99">
        <v>197</v>
      </c>
      <c r="B367" s="121" t="s">
        <v>702</v>
      </c>
      <c r="C367" s="101">
        <v>1</v>
      </c>
      <c r="D367" s="101">
        <v>1</v>
      </c>
      <c r="E367" s="101">
        <v>1</v>
      </c>
      <c r="F367" s="101">
        <v>1</v>
      </c>
      <c r="G367" s="102">
        <f>IF(C367 = "NA", 0, AVERAGE(C367:F367))</f>
        <v>1</v>
      </c>
      <c r="H367" s="107">
        <f>IF(G369=0,0,G367/G$369)</f>
        <v>0.33333333333333331</v>
      </c>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row>
    <row r="368" spans="1:130" customFormat="1" ht="15" customHeight="1" x14ac:dyDescent="0.25">
      <c r="A368" s="194"/>
      <c r="B368" s="195"/>
      <c r="C368" s="196"/>
      <c r="D368" s="196"/>
      <c r="E368" s="196"/>
      <c r="F368" s="196"/>
      <c r="G368" s="196"/>
      <c r="H368" s="197"/>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row>
    <row r="369" spans="1:130" ht="15" customHeight="1" x14ac:dyDescent="0.2">
      <c r="A369" s="108"/>
      <c r="B369" s="152" t="s">
        <v>813</v>
      </c>
      <c r="C369" s="110">
        <f>SUM(C362:C368)</f>
        <v>3</v>
      </c>
      <c r="D369" s="110">
        <f>SUM(D362:D367)</f>
        <v>3</v>
      </c>
      <c r="E369" s="110">
        <f>SUM(E362:E367)</f>
        <v>3</v>
      </c>
      <c r="F369" s="110">
        <f>SUM(F362:F367)</f>
        <v>3</v>
      </c>
      <c r="G369" s="111">
        <f>SUM(G365:G367)</f>
        <v>3</v>
      </c>
      <c r="H369" s="112">
        <f>SUM(H365:H368)</f>
        <v>1</v>
      </c>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row>
    <row r="370" spans="1:130" ht="15" customHeight="1" x14ac:dyDescent="0.2">
      <c r="A370" s="108"/>
      <c r="B370" s="152" t="s">
        <v>109</v>
      </c>
      <c r="C370" s="113"/>
      <c r="D370" s="113"/>
      <c r="E370" s="113"/>
      <c r="F370" s="113"/>
      <c r="G370" s="111">
        <f>IF(G369=0,0.5,AVERAGEIF(G365:G367,"&lt;&gt;0"))</f>
        <v>1</v>
      </c>
      <c r="H370" s="112">
        <f>G370*1/3</f>
        <v>0.33333333333333331</v>
      </c>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row>
    <row r="371" spans="1:130" customFormat="1" ht="15" customHeight="1" x14ac:dyDescent="0.25">
      <c r="A371" s="194"/>
      <c r="B371" s="195"/>
      <c r="C371" s="196"/>
      <c r="D371" s="196"/>
      <c r="E371" s="196"/>
      <c r="F371" s="196"/>
      <c r="G371" s="196"/>
      <c r="H371" s="197"/>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row>
    <row r="372" spans="1:130" ht="15" customHeight="1" x14ac:dyDescent="0.2">
      <c r="A372" s="179"/>
      <c r="B372" s="93" t="s">
        <v>250</v>
      </c>
      <c r="C372" s="115"/>
      <c r="D372" s="115"/>
      <c r="E372" s="115"/>
      <c r="F372" s="115"/>
      <c r="G372" s="115"/>
      <c r="H372" s="116"/>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row>
    <row r="373" spans="1:130" ht="15" customHeight="1" x14ac:dyDescent="0.2">
      <c r="A373" s="72" t="s">
        <v>0</v>
      </c>
      <c r="B373" s="165" t="s">
        <v>1</v>
      </c>
      <c r="C373" s="98" t="s">
        <v>84</v>
      </c>
      <c r="D373" s="98" t="s">
        <v>85</v>
      </c>
      <c r="E373" s="98" t="s">
        <v>86</v>
      </c>
      <c r="F373" s="98" t="s">
        <v>87</v>
      </c>
      <c r="G373" s="98" t="s">
        <v>88</v>
      </c>
      <c r="H373" s="73" t="s">
        <v>89</v>
      </c>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row>
    <row r="374" spans="1:130" ht="45" x14ac:dyDescent="0.2">
      <c r="A374" s="99">
        <v>198</v>
      </c>
      <c r="B374" s="121" t="s">
        <v>144</v>
      </c>
      <c r="C374" s="101">
        <v>0.5</v>
      </c>
      <c r="D374" s="101">
        <v>0.5</v>
      </c>
      <c r="E374" s="101">
        <v>0.5</v>
      </c>
      <c r="F374" s="101">
        <v>0.5</v>
      </c>
      <c r="G374" s="102">
        <f t="shared" ref="G374:G381" si="24">IF(C374 = "NA", 0, AVERAGE(C374:F374))</f>
        <v>0.5</v>
      </c>
      <c r="H374" s="107">
        <f>IF(G383=0,0,G374/G$383)</f>
        <v>0.11428571428571428</v>
      </c>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row>
    <row r="375" spans="1:130" ht="15" customHeight="1" x14ac:dyDescent="0.2">
      <c r="A375" s="99">
        <v>199</v>
      </c>
      <c r="B375" s="121" t="s">
        <v>145</v>
      </c>
      <c r="C375" s="101">
        <v>0.5</v>
      </c>
      <c r="D375" s="101">
        <v>0.5</v>
      </c>
      <c r="E375" s="101">
        <v>0.5</v>
      </c>
      <c r="F375" s="101">
        <v>0.5</v>
      </c>
      <c r="G375" s="102">
        <f t="shared" si="24"/>
        <v>0.5</v>
      </c>
      <c r="H375" s="107">
        <f>IF(G383=0,0,G375/G$383)</f>
        <v>0.11428571428571428</v>
      </c>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row>
    <row r="376" spans="1:130" ht="15" customHeight="1" x14ac:dyDescent="0.2">
      <c r="A376" s="99">
        <v>200</v>
      </c>
      <c r="B376" s="121" t="s">
        <v>146</v>
      </c>
      <c r="C376" s="101">
        <v>1</v>
      </c>
      <c r="D376" s="101">
        <v>1</v>
      </c>
      <c r="E376" s="101">
        <v>0.5</v>
      </c>
      <c r="F376" s="101">
        <v>0.5</v>
      </c>
      <c r="G376" s="102">
        <f t="shared" si="24"/>
        <v>0.75</v>
      </c>
      <c r="H376" s="107">
        <f>IF(G383=0,0,G376/G$383)</f>
        <v>0.17142857142857143</v>
      </c>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row>
    <row r="377" spans="1:130" ht="15" customHeight="1" x14ac:dyDescent="0.2">
      <c r="A377" s="99">
        <v>201</v>
      </c>
      <c r="B377" s="121" t="s">
        <v>292</v>
      </c>
      <c r="C377" s="101">
        <v>1</v>
      </c>
      <c r="D377" s="101">
        <v>0.5</v>
      </c>
      <c r="E377" s="101">
        <v>0.5</v>
      </c>
      <c r="F377" s="101">
        <v>0.5</v>
      </c>
      <c r="G377" s="102">
        <f t="shared" si="24"/>
        <v>0.625</v>
      </c>
      <c r="H377" s="107">
        <f>IF(G383=0,0,G377/G$383)</f>
        <v>0.14285714285714285</v>
      </c>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row>
    <row r="378" spans="1:130" ht="15" customHeight="1" x14ac:dyDescent="0.2">
      <c r="A378" s="99">
        <v>202</v>
      </c>
      <c r="B378" s="121" t="s">
        <v>147</v>
      </c>
      <c r="C378" s="101">
        <v>0.5</v>
      </c>
      <c r="D378" s="101">
        <v>0.5</v>
      </c>
      <c r="E378" s="101">
        <v>0.5</v>
      </c>
      <c r="F378" s="101">
        <v>0.5</v>
      </c>
      <c r="G378" s="102">
        <f t="shared" si="24"/>
        <v>0.5</v>
      </c>
      <c r="H378" s="107">
        <f>IF(G383=0,0,G378/G$383)</f>
        <v>0.11428571428571428</v>
      </c>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row>
    <row r="379" spans="1:130" ht="15" customHeight="1" x14ac:dyDescent="0.2">
      <c r="A379" s="99">
        <v>203</v>
      </c>
      <c r="B379" s="121" t="s">
        <v>148</v>
      </c>
      <c r="C379" s="101">
        <v>0.5</v>
      </c>
      <c r="D379" s="101">
        <v>0.5</v>
      </c>
      <c r="E379" s="101">
        <v>0.5</v>
      </c>
      <c r="F379" s="101">
        <v>0.5</v>
      </c>
      <c r="G379" s="102">
        <f t="shared" si="24"/>
        <v>0.5</v>
      </c>
      <c r="H379" s="107">
        <f>IF(G383=0,0,G379/G$383)</f>
        <v>0.11428571428571428</v>
      </c>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row>
    <row r="380" spans="1:130" ht="30" x14ac:dyDescent="0.2">
      <c r="A380" s="99">
        <v>204</v>
      </c>
      <c r="B380" s="121" t="s">
        <v>293</v>
      </c>
      <c r="C380" s="101">
        <v>0.5</v>
      </c>
      <c r="D380" s="101">
        <v>0.5</v>
      </c>
      <c r="E380" s="101">
        <v>0.5</v>
      </c>
      <c r="F380" s="101">
        <v>0.5</v>
      </c>
      <c r="G380" s="102">
        <f t="shared" si="24"/>
        <v>0.5</v>
      </c>
      <c r="H380" s="107">
        <f>IF(G383=0,0,G380/G$383)</f>
        <v>0.11428571428571428</v>
      </c>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row>
    <row r="381" spans="1:130" ht="30" x14ac:dyDescent="0.2">
      <c r="A381" s="99">
        <v>205</v>
      </c>
      <c r="B381" s="121" t="s">
        <v>149</v>
      </c>
      <c r="C381" s="101">
        <v>0.5</v>
      </c>
      <c r="D381" s="101">
        <v>0.5</v>
      </c>
      <c r="E381" s="101">
        <v>0.5</v>
      </c>
      <c r="F381" s="101">
        <v>0.5</v>
      </c>
      <c r="G381" s="102">
        <f t="shared" si="24"/>
        <v>0.5</v>
      </c>
      <c r="H381" s="107">
        <f>IF(G383=0,0,G381/G$383)</f>
        <v>0.11428571428571428</v>
      </c>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row>
    <row r="382" spans="1:130" ht="15" customHeight="1" x14ac:dyDescent="0.2">
      <c r="A382" s="99"/>
      <c r="B382" s="121"/>
      <c r="C382" s="106"/>
      <c r="D382" s="106"/>
      <c r="E382" s="106"/>
      <c r="F382" s="106"/>
      <c r="G382" s="102"/>
      <c r="H382" s="184"/>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row>
    <row r="383" spans="1:130" ht="15" customHeight="1" x14ac:dyDescent="0.2">
      <c r="A383" s="108"/>
      <c r="B383" s="152" t="s">
        <v>186</v>
      </c>
      <c r="C383" s="110">
        <f t="shared" ref="C383:H383" si="25">SUM(C374:C381)</f>
        <v>5</v>
      </c>
      <c r="D383" s="110">
        <f t="shared" si="25"/>
        <v>4.5</v>
      </c>
      <c r="E383" s="110">
        <f t="shared" si="25"/>
        <v>4</v>
      </c>
      <c r="F383" s="110">
        <f t="shared" si="25"/>
        <v>4</v>
      </c>
      <c r="G383" s="111">
        <f t="shared" si="25"/>
        <v>4.375</v>
      </c>
      <c r="H383" s="112">
        <f t="shared" si="25"/>
        <v>1.0000000000000002</v>
      </c>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row>
    <row r="384" spans="1:130" ht="15" customHeight="1" x14ac:dyDescent="0.2">
      <c r="A384" s="108"/>
      <c r="B384" s="152" t="s">
        <v>109</v>
      </c>
      <c r="C384" s="113"/>
      <c r="D384" s="113"/>
      <c r="E384" s="113"/>
      <c r="F384" s="113"/>
      <c r="G384" s="111">
        <f>IF(G383=0,0.5,AVERAGEIF(G374:G381,"&lt;&gt;0"))</f>
        <v>0.546875</v>
      </c>
      <c r="H384" s="112">
        <f>G384*1/3</f>
        <v>0.18229166666666666</v>
      </c>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row>
    <row r="385" spans="1:130" ht="15" customHeight="1" x14ac:dyDescent="0.2">
      <c r="A385" s="99"/>
      <c r="B385" s="158"/>
      <c r="C385" s="106"/>
      <c r="D385" s="106"/>
      <c r="E385" s="106"/>
      <c r="F385" s="106"/>
      <c r="G385" s="106"/>
      <c r="H385" s="114"/>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row>
    <row r="386" spans="1:130" ht="15" customHeight="1" x14ac:dyDescent="0.2">
      <c r="A386" s="179"/>
      <c r="B386" s="93" t="s">
        <v>251</v>
      </c>
      <c r="C386" s="115"/>
      <c r="D386" s="115"/>
      <c r="E386" s="115"/>
      <c r="F386" s="115"/>
      <c r="G386" s="115"/>
      <c r="H386" s="116"/>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row>
    <row r="387" spans="1:130" ht="15" customHeight="1" x14ac:dyDescent="0.2">
      <c r="A387" s="72" t="s">
        <v>0</v>
      </c>
      <c r="B387" s="165" t="s">
        <v>1</v>
      </c>
      <c r="C387" s="98" t="s">
        <v>84</v>
      </c>
      <c r="D387" s="98" t="s">
        <v>85</v>
      </c>
      <c r="E387" s="98" t="s">
        <v>86</v>
      </c>
      <c r="F387" s="98" t="s">
        <v>87</v>
      </c>
      <c r="G387" s="98" t="s">
        <v>88</v>
      </c>
      <c r="H387" s="73" t="s">
        <v>89</v>
      </c>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row>
    <row r="388" spans="1:130" s="9" customFormat="1" ht="15" customHeight="1" x14ac:dyDescent="0.2">
      <c r="A388" s="99">
        <v>206</v>
      </c>
      <c r="B388" s="121" t="s">
        <v>150</v>
      </c>
      <c r="C388" s="101">
        <v>0.5</v>
      </c>
      <c r="D388" s="101">
        <v>0.5</v>
      </c>
      <c r="E388" s="101">
        <v>0.5</v>
      </c>
      <c r="F388" s="101">
        <v>0.5</v>
      </c>
      <c r="G388" s="102">
        <f t="shared" ref="G388:G404" si="26">IF(C388 = "NA", 0, AVERAGE(C388:F388))</f>
        <v>0.5</v>
      </c>
      <c r="H388" s="107">
        <f>IF(G406=0,0,G388/G$406)</f>
        <v>4.8192771084337352E-2</v>
      </c>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row>
    <row r="389" spans="1:130" s="9" customFormat="1" ht="15" customHeight="1" x14ac:dyDescent="0.2">
      <c r="A389" s="99">
        <v>207</v>
      </c>
      <c r="B389" s="121" t="s">
        <v>151</v>
      </c>
      <c r="C389" s="101">
        <v>0.5</v>
      </c>
      <c r="D389" s="101">
        <v>0.5</v>
      </c>
      <c r="E389" s="101">
        <v>0.5</v>
      </c>
      <c r="F389" s="101">
        <v>0.5</v>
      </c>
      <c r="G389" s="102">
        <f t="shared" si="26"/>
        <v>0.5</v>
      </c>
      <c r="H389" s="107">
        <f>IF(G406=0,0,G389/G$406)</f>
        <v>4.8192771084337352E-2</v>
      </c>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row>
    <row r="390" spans="1:130" s="9" customFormat="1" ht="15" customHeight="1" x14ac:dyDescent="0.2">
      <c r="A390" s="99">
        <v>208</v>
      </c>
      <c r="B390" s="121" t="s">
        <v>294</v>
      </c>
      <c r="C390" s="101">
        <v>0.5</v>
      </c>
      <c r="D390" s="101">
        <v>0.5</v>
      </c>
      <c r="E390" s="101">
        <v>0.5</v>
      </c>
      <c r="F390" s="101">
        <v>0.5</v>
      </c>
      <c r="G390" s="102">
        <f t="shared" si="26"/>
        <v>0.5</v>
      </c>
      <c r="H390" s="107">
        <f>IF(G406=0,0,G390/G$406)</f>
        <v>4.8192771084337352E-2</v>
      </c>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row>
    <row r="391" spans="1:130" s="9" customFormat="1" ht="15" customHeight="1" x14ac:dyDescent="0.2">
      <c r="A391" s="99">
        <v>209</v>
      </c>
      <c r="B391" s="121" t="s">
        <v>152</v>
      </c>
      <c r="C391" s="101">
        <v>0.5</v>
      </c>
      <c r="D391" s="101">
        <v>0.5</v>
      </c>
      <c r="E391" s="101">
        <v>0.5</v>
      </c>
      <c r="F391" s="101">
        <v>0.5</v>
      </c>
      <c r="G391" s="102">
        <f t="shared" si="26"/>
        <v>0.5</v>
      </c>
      <c r="H391" s="107">
        <f>IF(G406=0,0,G391/G$406)</f>
        <v>4.8192771084337352E-2</v>
      </c>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row>
    <row r="392" spans="1:130" s="9" customFormat="1" ht="15" customHeight="1" x14ac:dyDescent="0.2">
      <c r="A392" s="99">
        <v>210</v>
      </c>
      <c r="B392" s="121" t="s">
        <v>153</v>
      </c>
      <c r="C392" s="101">
        <v>0.5</v>
      </c>
      <c r="D392" s="101">
        <v>0.5</v>
      </c>
      <c r="E392" s="101">
        <v>0.5</v>
      </c>
      <c r="F392" s="101">
        <v>0.5</v>
      </c>
      <c r="G392" s="102">
        <f t="shared" si="26"/>
        <v>0.5</v>
      </c>
      <c r="H392" s="107">
        <f>IF(G406=0,0,G392/G$406)</f>
        <v>4.8192771084337352E-2</v>
      </c>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row>
    <row r="393" spans="1:130" s="9" customFormat="1" ht="15" customHeight="1" x14ac:dyDescent="0.2">
      <c r="A393" s="99">
        <v>211</v>
      </c>
      <c r="B393" s="121" t="s">
        <v>154</v>
      </c>
      <c r="C393" s="101">
        <v>0.5</v>
      </c>
      <c r="D393" s="101">
        <v>0.5</v>
      </c>
      <c r="E393" s="101">
        <v>0.5</v>
      </c>
      <c r="F393" s="101">
        <v>0.5</v>
      </c>
      <c r="G393" s="102">
        <f t="shared" si="26"/>
        <v>0.5</v>
      </c>
      <c r="H393" s="107">
        <f>IF(G406=0,0,G393/G$406)</f>
        <v>4.8192771084337352E-2</v>
      </c>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row>
    <row r="394" spans="1:130" s="9" customFormat="1" ht="15" customHeight="1" x14ac:dyDescent="0.2">
      <c r="A394" s="99">
        <v>212</v>
      </c>
      <c r="B394" s="121" t="s">
        <v>155</v>
      </c>
      <c r="C394" s="101">
        <v>0.5</v>
      </c>
      <c r="D394" s="101">
        <v>0.5</v>
      </c>
      <c r="E394" s="101">
        <v>0.5</v>
      </c>
      <c r="F394" s="101">
        <v>0.5</v>
      </c>
      <c r="G394" s="102">
        <f t="shared" si="26"/>
        <v>0.5</v>
      </c>
      <c r="H394" s="107">
        <f>IF(G406=0,0,G394/G$406)</f>
        <v>4.8192771084337352E-2</v>
      </c>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row>
    <row r="395" spans="1:130" s="9" customFormat="1" ht="15" customHeight="1" x14ac:dyDescent="0.2">
      <c r="A395" s="99">
        <v>213</v>
      </c>
      <c r="B395" s="121" t="s">
        <v>156</v>
      </c>
      <c r="C395" s="101">
        <v>0.5</v>
      </c>
      <c r="D395" s="101">
        <v>0.5</v>
      </c>
      <c r="E395" s="101">
        <v>0.5</v>
      </c>
      <c r="F395" s="101">
        <v>0.5</v>
      </c>
      <c r="G395" s="102">
        <f t="shared" si="26"/>
        <v>0.5</v>
      </c>
      <c r="H395" s="107">
        <f>IF(G406=0,0,G395/G$406)</f>
        <v>4.8192771084337352E-2</v>
      </c>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row>
    <row r="396" spans="1:130" s="9" customFormat="1" ht="15" customHeight="1" x14ac:dyDescent="0.2">
      <c r="A396" s="99">
        <v>214</v>
      </c>
      <c r="B396" s="121" t="s">
        <v>157</v>
      </c>
      <c r="C396" s="101">
        <v>0.5</v>
      </c>
      <c r="D396" s="101">
        <v>0.5</v>
      </c>
      <c r="E396" s="101">
        <v>0.5</v>
      </c>
      <c r="F396" s="101">
        <v>0.5</v>
      </c>
      <c r="G396" s="102">
        <f t="shared" si="26"/>
        <v>0.5</v>
      </c>
      <c r="H396" s="107">
        <f>IF(G406=0,0,G396/G$406)</f>
        <v>4.8192771084337352E-2</v>
      </c>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row>
    <row r="397" spans="1:130" s="9" customFormat="1" ht="30" x14ac:dyDescent="0.2">
      <c r="A397" s="99">
        <v>215</v>
      </c>
      <c r="B397" s="121" t="s">
        <v>158</v>
      </c>
      <c r="C397" s="101">
        <v>0.5</v>
      </c>
      <c r="D397" s="101">
        <v>0.5</v>
      </c>
      <c r="E397" s="101">
        <v>0.5</v>
      </c>
      <c r="F397" s="101">
        <v>0.5</v>
      </c>
      <c r="G397" s="102">
        <f t="shared" si="26"/>
        <v>0.5</v>
      </c>
      <c r="H397" s="107">
        <f>IF(G406=0,0,G397/G$406)</f>
        <v>4.8192771084337352E-2</v>
      </c>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row>
    <row r="398" spans="1:130" s="9" customFormat="1" ht="15" customHeight="1" x14ac:dyDescent="0.2">
      <c r="A398" s="99">
        <v>216</v>
      </c>
      <c r="B398" s="121" t="s">
        <v>159</v>
      </c>
      <c r="C398" s="101">
        <v>0.5</v>
      </c>
      <c r="D398" s="101">
        <v>0.5</v>
      </c>
      <c r="E398" s="101">
        <v>0.5</v>
      </c>
      <c r="F398" s="101">
        <v>0.5</v>
      </c>
      <c r="G398" s="102">
        <f t="shared" si="26"/>
        <v>0.5</v>
      </c>
      <c r="H398" s="107">
        <f>IF(G406=0,0,G398/G$406)</f>
        <v>4.8192771084337352E-2</v>
      </c>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row>
    <row r="399" spans="1:130" s="9" customFormat="1" ht="30" x14ac:dyDescent="0.2">
      <c r="A399" s="99">
        <v>217</v>
      </c>
      <c r="B399" s="121" t="s">
        <v>160</v>
      </c>
      <c r="C399" s="101">
        <v>0.5</v>
      </c>
      <c r="D399" s="101">
        <v>0.5</v>
      </c>
      <c r="E399" s="101">
        <v>0.5</v>
      </c>
      <c r="F399" s="101">
        <v>0.5</v>
      </c>
      <c r="G399" s="102">
        <f t="shared" si="26"/>
        <v>0.5</v>
      </c>
      <c r="H399" s="107">
        <f>IF(G406=0,0,G399/G$406)</f>
        <v>4.8192771084337352E-2</v>
      </c>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row>
    <row r="400" spans="1:130" s="9" customFormat="1" x14ac:dyDescent="0.2">
      <c r="A400" s="99">
        <v>218</v>
      </c>
      <c r="B400" s="121" t="s">
        <v>703</v>
      </c>
      <c r="C400" s="101">
        <v>0.5</v>
      </c>
      <c r="D400" s="101">
        <v>0.5</v>
      </c>
      <c r="E400" s="101">
        <v>0.5</v>
      </c>
      <c r="F400" s="101">
        <v>0.5</v>
      </c>
      <c r="G400" s="102">
        <f t="shared" si="26"/>
        <v>0.5</v>
      </c>
      <c r="H400" s="107">
        <f>IF(G406=0,0,G400/G$406)</f>
        <v>4.8192771084337352E-2</v>
      </c>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row>
    <row r="401" spans="1:130" s="9" customFormat="1" ht="30" x14ac:dyDescent="0.2">
      <c r="A401" s="99">
        <v>219</v>
      </c>
      <c r="B401" s="121" t="s">
        <v>704</v>
      </c>
      <c r="C401" s="101">
        <v>0.5</v>
      </c>
      <c r="D401" s="101">
        <v>0.5</v>
      </c>
      <c r="E401" s="101">
        <v>0.5</v>
      </c>
      <c r="F401" s="101">
        <v>0.5</v>
      </c>
      <c r="G401" s="102">
        <f t="shared" si="26"/>
        <v>0.5</v>
      </c>
      <c r="H401" s="107">
        <f>IF(G406=0,0,G401/G$406)</f>
        <v>4.8192771084337352E-2</v>
      </c>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row>
    <row r="402" spans="1:130" s="9" customFormat="1" ht="15" customHeight="1" x14ac:dyDescent="0.2">
      <c r="A402" s="99">
        <v>220</v>
      </c>
      <c r="B402" s="121" t="s">
        <v>161</v>
      </c>
      <c r="C402" s="101">
        <v>0.5</v>
      </c>
      <c r="D402" s="101">
        <v>0.5</v>
      </c>
      <c r="E402" s="101">
        <v>0.5</v>
      </c>
      <c r="F402" s="101">
        <v>0.5</v>
      </c>
      <c r="G402" s="102">
        <f t="shared" si="26"/>
        <v>0.5</v>
      </c>
      <c r="H402" s="107">
        <f>IF(G406=0,0,G402/G$406)</f>
        <v>4.8192771084337352E-2</v>
      </c>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row>
    <row r="403" spans="1:130" s="9" customFormat="1" ht="15" customHeight="1" x14ac:dyDescent="0.2">
      <c r="A403" s="99">
        <v>221</v>
      </c>
      <c r="B403" s="121" t="s">
        <v>162</v>
      </c>
      <c r="C403" s="101">
        <v>0.5</v>
      </c>
      <c r="D403" s="101">
        <v>0.5</v>
      </c>
      <c r="E403" s="101">
        <v>0.5</v>
      </c>
      <c r="F403" s="101">
        <v>0.5</v>
      </c>
      <c r="G403" s="102">
        <f t="shared" si="26"/>
        <v>0.5</v>
      </c>
      <c r="H403" s="107">
        <f>IF(G406=0,0,G403/G$406)</f>
        <v>4.8192771084337352E-2</v>
      </c>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row>
    <row r="404" spans="1:130" s="9" customFormat="1" ht="15" customHeight="1" x14ac:dyDescent="0.2">
      <c r="A404" s="99">
        <v>222</v>
      </c>
      <c r="B404" s="121" t="s">
        <v>288</v>
      </c>
      <c r="C404" s="101">
        <v>0.5</v>
      </c>
      <c r="D404" s="101">
        <v>3</v>
      </c>
      <c r="E404" s="101">
        <v>3</v>
      </c>
      <c r="F404" s="101">
        <v>3</v>
      </c>
      <c r="G404" s="102">
        <f t="shared" si="26"/>
        <v>2.375</v>
      </c>
      <c r="H404" s="107">
        <f>IF(G406=0,0,G404/G$406)</f>
        <v>0.2289156626506024</v>
      </c>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row>
    <row r="405" spans="1:130" s="9" customFormat="1" ht="15" customHeight="1" x14ac:dyDescent="0.2">
      <c r="A405" s="99"/>
      <c r="B405" s="121"/>
      <c r="C405" s="101"/>
      <c r="D405" s="101"/>
      <c r="E405" s="101"/>
      <c r="F405" s="101"/>
      <c r="G405" s="106"/>
      <c r="H405" s="107"/>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row>
    <row r="406" spans="1:130" ht="15" customHeight="1" x14ac:dyDescent="0.2">
      <c r="A406" s="108"/>
      <c r="B406" s="152" t="s">
        <v>187</v>
      </c>
      <c r="C406" s="110">
        <f t="shared" ref="C406:H406" si="27">SUM(C388:C404)</f>
        <v>8.5</v>
      </c>
      <c r="D406" s="110">
        <f t="shared" si="27"/>
        <v>11</v>
      </c>
      <c r="E406" s="110">
        <f t="shared" si="27"/>
        <v>11</v>
      </c>
      <c r="F406" s="110">
        <f t="shared" si="27"/>
        <v>11</v>
      </c>
      <c r="G406" s="111">
        <f t="shared" si="27"/>
        <v>10.375</v>
      </c>
      <c r="H406" s="112">
        <f t="shared" si="27"/>
        <v>1.0000000000000002</v>
      </c>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row>
    <row r="407" spans="1:130" ht="15" customHeight="1" x14ac:dyDescent="0.2">
      <c r="A407" s="108"/>
      <c r="B407" s="152" t="s">
        <v>109</v>
      </c>
      <c r="C407" s="113"/>
      <c r="D407" s="113"/>
      <c r="E407" s="113"/>
      <c r="F407" s="113"/>
      <c r="G407" s="111">
        <f>IF(G406=0,0.5,AVERAGEIF(G388:G404,"&lt;&gt;0"))</f>
        <v>0.61029411764705888</v>
      </c>
      <c r="H407" s="112">
        <f>G407*1/3</f>
        <v>0.20343137254901963</v>
      </c>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row>
    <row r="408" spans="1:130" ht="15" customHeight="1" x14ac:dyDescent="0.2">
      <c r="A408" s="99"/>
      <c r="B408" s="158"/>
      <c r="C408" s="106"/>
      <c r="D408" s="106"/>
      <c r="E408" s="106"/>
      <c r="F408" s="106"/>
      <c r="G408" s="106"/>
      <c r="H408" s="114"/>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row>
    <row r="409" spans="1:130" ht="15" customHeight="1" x14ac:dyDescent="0.2">
      <c r="A409" s="179"/>
      <c r="B409" s="93" t="s">
        <v>252</v>
      </c>
      <c r="C409" s="115"/>
      <c r="D409" s="115"/>
      <c r="E409" s="115"/>
      <c r="F409" s="115"/>
      <c r="G409" s="115"/>
      <c r="H409" s="116"/>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row>
    <row r="410" spans="1:130" ht="15" customHeight="1" x14ac:dyDescent="0.2">
      <c r="A410" s="72" t="s">
        <v>0</v>
      </c>
      <c r="B410" s="165" t="s">
        <v>1</v>
      </c>
      <c r="C410" s="98" t="s">
        <v>84</v>
      </c>
      <c r="D410" s="98" t="s">
        <v>85</v>
      </c>
      <c r="E410" s="98" t="s">
        <v>86</v>
      </c>
      <c r="F410" s="98" t="s">
        <v>87</v>
      </c>
      <c r="G410" s="98" t="s">
        <v>88</v>
      </c>
      <c r="H410" s="73" t="s">
        <v>89</v>
      </c>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row>
    <row r="411" spans="1:130" s="9" customFormat="1" ht="15" customHeight="1" x14ac:dyDescent="0.2">
      <c r="A411" s="99">
        <v>223</v>
      </c>
      <c r="B411" s="121" t="s">
        <v>283</v>
      </c>
      <c r="C411" s="101">
        <v>0.5</v>
      </c>
      <c r="D411" s="101">
        <v>0.5</v>
      </c>
      <c r="E411" s="101">
        <v>0.5</v>
      </c>
      <c r="F411" s="101">
        <v>0.5</v>
      </c>
      <c r="G411" s="102">
        <f>IF(C411 = "NA", 0, AVERAGE(C411:F411))</f>
        <v>0.5</v>
      </c>
      <c r="H411" s="107">
        <f>IF(G415=0,0,G411/G$415)</f>
        <v>0.33333333333333331</v>
      </c>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row>
    <row r="412" spans="1:130" s="9" customFormat="1" ht="15" customHeight="1" x14ac:dyDescent="0.2">
      <c r="A412" s="161">
        <v>224</v>
      </c>
      <c r="B412" s="121" t="s">
        <v>163</v>
      </c>
      <c r="C412" s="101">
        <v>0.5</v>
      </c>
      <c r="D412" s="101">
        <v>0.5</v>
      </c>
      <c r="E412" s="101">
        <v>0.5</v>
      </c>
      <c r="F412" s="101">
        <v>0.5</v>
      </c>
      <c r="G412" s="102">
        <f>IF(C412 = "NA", 0, AVERAGE(C412:F412))</f>
        <v>0.5</v>
      </c>
      <c r="H412" s="107">
        <f>IF(G415=0,0,G412/G$415)</f>
        <v>0.33333333333333331</v>
      </c>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row>
    <row r="413" spans="1:130" s="9" customFormat="1" ht="30" x14ac:dyDescent="0.2">
      <c r="A413" s="161">
        <v>225</v>
      </c>
      <c r="B413" s="121" t="s">
        <v>284</v>
      </c>
      <c r="C413" s="101">
        <v>0.5</v>
      </c>
      <c r="D413" s="101">
        <v>0.5</v>
      </c>
      <c r="E413" s="101">
        <v>0.5</v>
      </c>
      <c r="F413" s="101">
        <v>0.5</v>
      </c>
      <c r="G413" s="102">
        <f>IF(C413 = "NA", 0, AVERAGE(C413:F413))</f>
        <v>0.5</v>
      </c>
      <c r="H413" s="107">
        <f>IF(G415=0,0,G413/G$415)</f>
        <v>0.33333333333333331</v>
      </c>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row>
    <row r="414" spans="1:130" s="9" customFormat="1" ht="15" customHeight="1" x14ac:dyDescent="0.2">
      <c r="A414" s="99"/>
      <c r="B414" s="121"/>
      <c r="C414" s="101"/>
      <c r="D414" s="101"/>
      <c r="E414" s="101"/>
      <c r="F414" s="101"/>
      <c r="G414" s="106"/>
      <c r="H414" s="107"/>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row>
    <row r="415" spans="1:130" ht="15" customHeight="1" x14ac:dyDescent="0.2">
      <c r="A415" s="108"/>
      <c r="B415" s="152" t="s">
        <v>188</v>
      </c>
      <c r="C415" s="110">
        <f>SUM(C411:C413)</f>
        <v>1.5</v>
      </c>
      <c r="D415" s="110">
        <f t="shared" ref="D415:F415" si="28">SUM(D411:D413)</f>
        <v>1.5</v>
      </c>
      <c r="E415" s="110">
        <f t="shared" si="28"/>
        <v>1.5</v>
      </c>
      <c r="F415" s="110">
        <f t="shared" si="28"/>
        <v>1.5</v>
      </c>
      <c r="G415" s="111">
        <f>SUM(G411:G413)</f>
        <v>1.5</v>
      </c>
      <c r="H415" s="112">
        <f>SUM(H411:H413)</f>
        <v>1</v>
      </c>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row>
    <row r="416" spans="1:130" s="9" customFormat="1" ht="15" customHeight="1" x14ac:dyDescent="0.2">
      <c r="A416" s="108"/>
      <c r="B416" s="152" t="s">
        <v>109</v>
      </c>
      <c r="C416" s="113"/>
      <c r="D416" s="113"/>
      <c r="E416" s="113"/>
      <c r="F416" s="113"/>
      <c r="G416" s="111">
        <f>IF(G415=0,0.5,AVERAGEIF(G411:G413,"&lt;&gt;0"))</f>
        <v>0.5</v>
      </c>
      <c r="H416" s="112">
        <f>G416*1/3</f>
        <v>0.16666666666666666</v>
      </c>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row>
    <row r="417" spans="1:130" s="9" customFormat="1" ht="15" customHeight="1" x14ac:dyDescent="0.2">
      <c r="A417" s="99"/>
      <c r="B417" s="121"/>
      <c r="C417" s="101"/>
      <c r="D417" s="101"/>
      <c r="E417" s="101"/>
      <c r="F417" s="101"/>
      <c r="G417" s="106"/>
      <c r="H417" s="107"/>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row>
    <row r="418" spans="1:130" ht="15" customHeight="1" x14ac:dyDescent="0.2">
      <c r="A418" s="179"/>
      <c r="B418" s="93" t="s">
        <v>253</v>
      </c>
      <c r="C418" s="115"/>
      <c r="D418" s="115"/>
      <c r="E418" s="115"/>
      <c r="F418" s="115"/>
      <c r="G418" s="115"/>
      <c r="H418" s="116"/>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row>
    <row r="419" spans="1:130" ht="15" customHeight="1" x14ac:dyDescent="0.2">
      <c r="A419" s="72" t="s">
        <v>0</v>
      </c>
      <c r="B419" s="165" t="s">
        <v>1</v>
      </c>
      <c r="C419" s="98" t="s">
        <v>84</v>
      </c>
      <c r="D419" s="98" t="s">
        <v>85</v>
      </c>
      <c r="E419" s="98" t="s">
        <v>86</v>
      </c>
      <c r="F419" s="98" t="s">
        <v>87</v>
      </c>
      <c r="G419" s="98" t="s">
        <v>88</v>
      </c>
      <c r="H419" s="73" t="s">
        <v>89</v>
      </c>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row>
    <row r="420" spans="1:130" ht="15" customHeight="1" x14ac:dyDescent="0.2">
      <c r="A420" s="161">
        <v>226</v>
      </c>
      <c r="B420" s="121" t="s">
        <v>286</v>
      </c>
      <c r="C420" s="101">
        <v>2</v>
      </c>
      <c r="D420" s="101">
        <v>1</v>
      </c>
      <c r="E420" s="101">
        <v>0.5</v>
      </c>
      <c r="F420" s="101">
        <v>0.5</v>
      </c>
      <c r="G420" s="102">
        <f t="shared" ref="G420:G425" si="29">IF(C420 = "NA", 0, AVERAGE(C420:F420))</f>
        <v>1</v>
      </c>
      <c r="H420" s="162">
        <f>IF(G427=0,0,G420/G$427)</f>
        <v>0.20512820512820512</v>
      </c>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row>
    <row r="421" spans="1:130" ht="15" customHeight="1" x14ac:dyDescent="0.2">
      <c r="A421" s="161">
        <v>227</v>
      </c>
      <c r="B421" s="121" t="s">
        <v>287</v>
      </c>
      <c r="C421" s="101">
        <v>1</v>
      </c>
      <c r="D421" s="101">
        <v>0.5</v>
      </c>
      <c r="E421" s="101">
        <v>1</v>
      </c>
      <c r="F421" s="101">
        <v>1</v>
      </c>
      <c r="G421" s="102">
        <f t="shared" si="29"/>
        <v>0.875</v>
      </c>
      <c r="H421" s="162">
        <f>IF(G427=0,0,G421/G$427)</f>
        <v>0.17948717948717949</v>
      </c>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row>
    <row r="422" spans="1:130" s="11" customFormat="1" ht="15" customHeight="1" x14ac:dyDescent="0.2">
      <c r="A422" s="161">
        <v>228</v>
      </c>
      <c r="B422" s="121" t="s">
        <v>259</v>
      </c>
      <c r="C422" s="101">
        <v>1</v>
      </c>
      <c r="D422" s="101">
        <v>0.5</v>
      </c>
      <c r="E422" s="101">
        <v>0.5</v>
      </c>
      <c r="F422" s="101">
        <v>0.5</v>
      </c>
      <c r="G422" s="102">
        <f t="shared" si="29"/>
        <v>0.625</v>
      </c>
      <c r="H422" s="162">
        <f>IF(G427=0,0,G422/G$427)</f>
        <v>0.12820512820512819</v>
      </c>
    </row>
    <row r="423" spans="1:130" s="9" customFormat="1" ht="15" customHeight="1" x14ac:dyDescent="0.2">
      <c r="A423" s="161">
        <v>229</v>
      </c>
      <c r="B423" s="121" t="s">
        <v>164</v>
      </c>
      <c r="C423" s="101">
        <v>1</v>
      </c>
      <c r="D423" s="101">
        <v>0.5</v>
      </c>
      <c r="E423" s="101">
        <v>0.5</v>
      </c>
      <c r="F423" s="101">
        <v>0.5</v>
      </c>
      <c r="G423" s="102">
        <f t="shared" si="29"/>
        <v>0.625</v>
      </c>
      <c r="H423" s="162">
        <f>IF(G427=0,0,G423/G$427)</f>
        <v>0.12820512820512819</v>
      </c>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row>
    <row r="424" spans="1:130" s="9" customFormat="1" ht="15" customHeight="1" x14ac:dyDescent="0.2">
      <c r="A424" s="161">
        <v>230</v>
      </c>
      <c r="B424" s="121" t="s">
        <v>291</v>
      </c>
      <c r="C424" s="101">
        <v>1</v>
      </c>
      <c r="D424" s="101">
        <v>0.5</v>
      </c>
      <c r="E424" s="101">
        <v>0.5</v>
      </c>
      <c r="F424" s="101">
        <v>0.5</v>
      </c>
      <c r="G424" s="102">
        <f t="shared" si="29"/>
        <v>0.625</v>
      </c>
      <c r="H424" s="162">
        <f>IF(G427=0,0,G424/G$427)</f>
        <v>0.12820512820512819</v>
      </c>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row>
    <row r="425" spans="1:130" s="9" customFormat="1" ht="15" customHeight="1" x14ac:dyDescent="0.2">
      <c r="A425" s="161">
        <v>231</v>
      </c>
      <c r="B425" s="121" t="s">
        <v>285</v>
      </c>
      <c r="C425" s="101">
        <v>0.5</v>
      </c>
      <c r="D425" s="101">
        <v>3</v>
      </c>
      <c r="E425" s="101">
        <v>0.5</v>
      </c>
      <c r="F425" s="101">
        <v>0.5</v>
      </c>
      <c r="G425" s="102">
        <f t="shared" si="29"/>
        <v>1.125</v>
      </c>
      <c r="H425" s="162">
        <f>IF(G427=0,0,G425/G$427)</f>
        <v>0.23076923076923078</v>
      </c>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row>
    <row r="426" spans="1:130" s="11" customFormat="1" ht="15" customHeight="1" x14ac:dyDescent="0.2">
      <c r="A426" s="161"/>
      <c r="B426" s="126"/>
      <c r="C426" s="101"/>
      <c r="D426" s="101"/>
      <c r="E426" s="101"/>
      <c r="F426" s="101"/>
      <c r="G426" s="106"/>
      <c r="H426" s="162"/>
    </row>
    <row r="427" spans="1:130" s="9" customFormat="1" ht="15" customHeight="1" x14ac:dyDescent="0.2">
      <c r="A427" s="108"/>
      <c r="B427" s="152" t="s">
        <v>189</v>
      </c>
      <c r="C427" s="110">
        <f t="shared" ref="C427:H427" si="30">SUM(C420:C425)</f>
        <v>6.5</v>
      </c>
      <c r="D427" s="110">
        <f t="shared" si="30"/>
        <v>6</v>
      </c>
      <c r="E427" s="110">
        <f t="shared" si="30"/>
        <v>3.5</v>
      </c>
      <c r="F427" s="110">
        <f t="shared" si="30"/>
        <v>3.5</v>
      </c>
      <c r="G427" s="111">
        <f t="shared" si="30"/>
        <v>4.875</v>
      </c>
      <c r="H427" s="112">
        <f t="shared" si="30"/>
        <v>1</v>
      </c>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row>
    <row r="428" spans="1:130" ht="15" customHeight="1" x14ac:dyDescent="0.2">
      <c r="A428" s="108"/>
      <c r="B428" s="152" t="s">
        <v>109</v>
      </c>
      <c r="C428" s="113"/>
      <c r="D428" s="113"/>
      <c r="E428" s="113"/>
      <c r="F428" s="113"/>
      <c r="G428" s="111">
        <f>IF(G427=0,0.5,AVERAGEIF(G420:G425,"&lt;&gt;0"))</f>
        <v>0.8125</v>
      </c>
      <c r="H428" s="112">
        <f>G428*1/3</f>
        <v>0.27083333333333331</v>
      </c>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row>
    <row r="429" spans="1:130" ht="15" customHeight="1" x14ac:dyDescent="0.2">
      <c r="A429" s="148"/>
      <c r="B429" s="126"/>
      <c r="C429" s="101"/>
      <c r="D429" s="101"/>
      <c r="E429" s="101"/>
      <c r="F429" s="101"/>
      <c r="G429" s="106"/>
      <c r="H429" s="162"/>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row>
    <row r="430" spans="1:130" s="9" customFormat="1" ht="15" customHeight="1" x14ac:dyDescent="0.2">
      <c r="A430" s="108"/>
      <c r="B430" s="93" t="s">
        <v>254</v>
      </c>
      <c r="C430" s="115"/>
      <c r="D430" s="115"/>
      <c r="E430" s="115"/>
      <c r="F430" s="115"/>
      <c r="G430" s="115"/>
      <c r="H430" s="116"/>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row>
    <row r="431" spans="1:130" ht="15" customHeight="1" x14ac:dyDescent="0.2">
      <c r="A431" s="72" t="s">
        <v>0</v>
      </c>
      <c r="B431" s="165" t="s">
        <v>1</v>
      </c>
      <c r="C431" s="98" t="s">
        <v>84</v>
      </c>
      <c r="D431" s="98" t="s">
        <v>85</v>
      </c>
      <c r="E431" s="98" t="s">
        <v>86</v>
      </c>
      <c r="F431" s="98" t="s">
        <v>87</v>
      </c>
      <c r="G431" s="98" t="s">
        <v>88</v>
      </c>
      <c r="H431" s="73" t="s">
        <v>89</v>
      </c>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row>
    <row r="432" spans="1:130" ht="15" customHeight="1" x14ac:dyDescent="0.2">
      <c r="A432" s="161">
        <v>232</v>
      </c>
      <c r="B432" s="121" t="s">
        <v>165</v>
      </c>
      <c r="C432" s="101">
        <v>1</v>
      </c>
      <c r="D432" s="101">
        <v>0.5</v>
      </c>
      <c r="E432" s="101">
        <v>0.5</v>
      </c>
      <c r="F432" s="101">
        <v>0.5</v>
      </c>
      <c r="G432" s="102">
        <f>IF(C432 = "NA", 0, AVERAGE(C432:F432))</f>
        <v>0.625</v>
      </c>
      <c r="H432" s="162">
        <f>IF(G454=0,0,G432/G$454)</f>
        <v>0.05</v>
      </c>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row>
    <row r="433" spans="1:130" s="9" customFormat="1" ht="15" customHeight="1" x14ac:dyDescent="0.2">
      <c r="A433" s="161">
        <v>233</v>
      </c>
      <c r="B433" s="121" t="s">
        <v>166</v>
      </c>
      <c r="C433" s="101">
        <v>0.5</v>
      </c>
      <c r="D433" s="101">
        <v>1</v>
      </c>
      <c r="E433" s="101">
        <v>0.5</v>
      </c>
      <c r="F433" s="101">
        <v>0.5</v>
      </c>
      <c r="G433" s="102">
        <f t="shared" ref="G433:G452" si="31">IF(C433 = "NA", 0, AVERAGE(C433:F433))</f>
        <v>0.625</v>
      </c>
      <c r="H433" s="162">
        <f>IF(G454=0,0,G433/G$454)</f>
        <v>0.05</v>
      </c>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row>
    <row r="434" spans="1:130" s="9" customFormat="1" ht="15" customHeight="1" x14ac:dyDescent="0.2">
      <c r="A434" s="161">
        <v>234</v>
      </c>
      <c r="B434" s="121" t="s">
        <v>167</v>
      </c>
      <c r="C434" s="101">
        <v>0.5</v>
      </c>
      <c r="D434" s="101">
        <v>1</v>
      </c>
      <c r="E434" s="101">
        <v>0.5</v>
      </c>
      <c r="F434" s="101">
        <v>0.5</v>
      </c>
      <c r="G434" s="102">
        <f t="shared" si="31"/>
        <v>0.625</v>
      </c>
      <c r="H434" s="162">
        <f>IF(G454=0,0,G434/G$454)</f>
        <v>0.05</v>
      </c>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row>
    <row r="435" spans="1:130" s="9" customFormat="1" ht="30" x14ac:dyDescent="0.2">
      <c r="A435" s="161">
        <v>235</v>
      </c>
      <c r="B435" s="121" t="s">
        <v>168</v>
      </c>
      <c r="C435" s="101">
        <v>1</v>
      </c>
      <c r="D435" s="101">
        <v>0.5</v>
      </c>
      <c r="E435" s="101">
        <v>0.5</v>
      </c>
      <c r="F435" s="101">
        <v>0.5</v>
      </c>
      <c r="G435" s="102">
        <f t="shared" si="31"/>
        <v>0.625</v>
      </c>
      <c r="H435" s="162">
        <f>IF(G454=0,0,G435/G$454)</f>
        <v>0.05</v>
      </c>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row>
    <row r="436" spans="1:130" s="9" customFormat="1" ht="15" customHeight="1" x14ac:dyDescent="0.2">
      <c r="A436" s="161">
        <v>236</v>
      </c>
      <c r="B436" s="121" t="s">
        <v>169</v>
      </c>
      <c r="C436" s="101">
        <v>0.5</v>
      </c>
      <c r="D436" s="101">
        <v>0.5</v>
      </c>
      <c r="E436" s="101">
        <v>0.5</v>
      </c>
      <c r="F436" s="101">
        <v>0.5</v>
      </c>
      <c r="G436" s="102">
        <f t="shared" si="31"/>
        <v>0.5</v>
      </c>
      <c r="H436" s="162">
        <f>IF(G454=0,0,G436/G$454)</f>
        <v>0.04</v>
      </c>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row>
    <row r="437" spans="1:130" s="9" customFormat="1" ht="15" customHeight="1" x14ac:dyDescent="0.2">
      <c r="A437" s="161">
        <v>237</v>
      </c>
      <c r="B437" s="121" t="s">
        <v>170</v>
      </c>
      <c r="C437" s="101">
        <v>0.5</v>
      </c>
      <c r="D437" s="101">
        <v>0.5</v>
      </c>
      <c r="E437" s="101">
        <v>0.5</v>
      </c>
      <c r="F437" s="101">
        <v>0.5</v>
      </c>
      <c r="G437" s="102">
        <f t="shared" si="31"/>
        <v>0.5</v>
      </c>
      <c r="H437" s="162">
        <f>IF(G454=0,0,G437/G$454)</f>
        <v>0.04</v>
      </c>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row>
    <row r="438" spans="1:130" s="9" customFormat="1" ht="15" customHeight="1" x14ac:dyDescent="0.2">
      <c r="A438" s="161">
        <v>238</v>
      </c>
      <c r="B438" s="121" t="s">
        <v>705</v>
      </c>
      <c r="C438" s="101">
        <v>0.5</v>
      </c>
      <c r="D438" s="101">
        <v>0.5</v>
      </c>
      <c r="E438" s="101">
        <v>0.5</v>
      </c>
      <c r="F438" s="101">
        <v>0.5</v>
      </c>
      <c r="G438" s="102">
        <f t="shared" si="31"/>
        <v>0.5</v>
      </c>
      <c r="H438" s="162">
        <f>IF(G454=0,0,G438/G$454)</f>
        <v>0.04</v>
      </c>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row>
    <row r="439" spans="1:130" s="9" customFormat="1" ht="15" customHeight="1" x14ac:dyDescent="0.2">
      <c r="A439" s="161">
        <v>239</v>
      </c>
      <c r="B439" s="121" t="s">
        <v>814</v>
      </c>
      <c r="C439" s="101">
        <v>0.5</v>
      </c>
      <c r="D439" s="101">
        <v>0.5</v>
      </c>
      <c r="E439" s="101">
        <v>0.5</v>
      </c>
      <c r="F439" s="101">
        <v>0.5</v>
      </c>
      <c r="G439" s="102">
        <f t="shared" si="31"/>
        <v>0.5</v>
      </c>
      <c r="H439" s="162">
        <f>IF(G454=0,0,G439/G$454)</f>
        <v>0.04</v>
      </c>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row>
    <row r="440" spans="1:130" s="9" customFormat="1" ht="15" customHeight="1" x14ac:dyDescent="0.2">
      <c r="A440" s="161">
        <v>240</v>
      </c>
      <c r="B440" s="121" t="s">
        <v>171</v>
      </c>
      <c r="C440" s="101">
        <v>0.5</v>
      </c>
      <c r="D440" s="101">
        <v>0.5</v>
      </c>
      <c r="E440" s="101">
        <v>0.5</v>
      </c>
      <c r="F440" s="101">
        <v>0.5</v>
      </c>
      <c r="G440" s="102">
        <f t="shared" si="31"/>
        <v>0.5</v>
      </c>
      <c r="H440" s="162">
        <f>IF(G454=0,0,G440/G$454)</f>
        <v>0.04</v>
      </c>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row>
    <row r="441" spans="1:130" s="9" customFormat="1" ht="15" customHeight="1" x14ac:dyDescent="0.2">
      <c r="A441" s="161">
        <v>241</v>
      </c>
      <c r="B441" s="121" t="s">
        <v>172</v>
      </c>
      <c r="C441" s="101">
        <v>0.5</v>
      </c>
      <c r="D441" s="101">
        <v>0.5</v>
      </c>
      <c r="E441" s="101">
        <v>0.5</v>
      </c>
      <c r="F441" s="101">
        <v>0.5</v>
      </c>
      <c r="G441" s="102">
        <f t="shared" si="31"/>
        <v>0.5</v>
      </c>
      <c r="H441" s="162">
        <f>IF(G454=0,0,G441/G$454)</f>
        <v>0.04</v>
      </c>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row>
    <row r="442" spans="1:130" s="9" customFormat="1" ht="15" customHeight="1" x14ac:dyDescent="0.2">
      <c r="A442" s="161">
        <v>242</v>
      </c>
      <c r="B442" s="121" t="s">
        <v>173</v>
      </c>
      <c r="C442" s="101">
        <v>0.5</v>
      </c>
      <c r="D442" s="101">
        <v>1</v>
      </c>
      <c r="E442" s="101">
        <v>0.5</v>
      </c>
      <c r="F442" s="101">
        <v>0.5</v>
      </c>
      <c r="G442" s="102">
        <f t="shared" si="31"/>
        <v>0.625</v>
      </c>
      <c r="H442" s="162">
        <f>IF(G454=0,0,G442/G$454)</f>
        <v>0.05</v>
      </c>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row>
    <row r="443" spans="1:130" s="9" customFormat="1" ht="15" customHeight="1" x14ac:dyDescent="0.2">
      <c r="A443" s="161">
        <v>243</v>
      </c>
      <c r="B443" s="121" t="s">
        <v>256</v>
      </c>
      <c r="C443" s="101">
        <v>0.5</v>
      </c>
      <c r="D443" s="101">
        <v>1</v>
      </c>
      <c r="E443" s="101">
        <v>0.5</v>
      </c>
      <c r="F443" s="101">
        <v>0.5</v>
      </c>
      <c r="G443" s="102">
        <f t="shared" si="31"/>
        <v>0.625</v>
      </c>
      <c r="H443" s="162">
        <f>IF(G454=0,0,G443/G$454)</f>
        <v>0.05</v>
      </c>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row>
    <row r="444" spans="1:130" s="9" customFormat="1" ht="15" customHeight="1" x14ac:dyDescent="0.2">
      <c r="A444" s="161">
        <v>244</v>
      </c>
      <c r="B444" s="121" t="s">
        <v>174</v>
      </c>
      <c r="C444" s="101">
        <v>0.5</v>
      </c>
      <c r="D444" s="101">
        <v>1</v>
      </c>
      <c r="E444" s="101">
        <v>0.5</v>
      </c>
      <c r="F444" s="101">
        <v>0.5</v>
      </c>
      <c r="G444" s="102">
        <f t="shared" si="31"/>
        <v>0.625</v>
      </c>
      <c r="H444" s="162">
        <f>IF(G454=0,0,G444/G$454)</f>
        <v>0.05</v>
      </c>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row>
    <row r="445" spans="1:130" s="9" customFormat="1" ht="30" x14ac:dyDescent="0.2">
      <c r="A445" s="161">
        <v>245</v>
      </c>
      <c r="B445" s="121" t="s">
        <v>175</v>
      </c>
      <c r="C445" s="101">
        <v>2</v>
      </c>
      <c r="D445" s="101">
        <v>1</v>
      </c>
      <c r="E445" s="101">
        <v>3</v>
      </c>
      <c r="F445" s="101">
        <v>3</v>
      </c>
      <c r="G445" s="102">
        <f t="shared" si="31"/>
        <v>2.25</v>
      </c>
      <c r="H445" s="162">
        <f>IF(G454=0,0,G445/G$454)</f>
        <v>0.18</v>
      </c>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row>
    <row r="446" spans="1:130" s="9" customFormat="1" ht="30" x14ac:dyDescent="0.2">
      <c r="A446" s="161">
        <v>246</v>
      </c>
      <c r="B446" s="121" t="s">
        <v>290</v>
      </c>
      <c r="C446" s="101">
        <v>0.5</v>
      </c>
      <c r="D446" s="101">
        <v>1</v>
      </c>
      <c r="E446" s="101">
        <v>0.5</v>
      </c>
      <c r="F446" s="101">
        <v>0.5</v>
      </c>
      <c r="G446" s="102">
        <f t="shared" si="31"/>
        <v>0.625</v>
      </c>
      <c r="H446" s="162">
        <f>IF(G454=0,0,G446/G$454)</f>
        <v>0.05</v>
      </c>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row>
    <row r="447" spans="1:130" s="9" customFormat="1" ht="30" x14ac:dyDescent="0.2">
      <c r="A447" s="161">
        <v>247</v>
      </c>
      <c r="B447" s="121" t="s">
        <v>176</v>
      </c>
      <c r="C447" s="101">
        <v>2</v>
      </c>
      <c r="D447" s="101">
        <v>1</v>
      </c>
      <c r="E447" s="101">
        <v>1</v>
      </c>
      <c r="F447" s="101">
        <v>1</v>
      </c>
      <c r="G447" s="102">
        <f t="shared" si="31"/>
        <v>1.25</v>
      </c>
      <c r="H447" s="162">
        <f>IF(G454=0,0,G447/G$454)</f>
        <v>0.1</v>
      </c>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row>
    <row r="448" spans="1:130" s="9" customFormat="1" ht="30" x14ac:dyDescent="0.2">
      <c r="A448" s="161">
        <v>248</v>
      </c>
      <c r="B448" s="121" t="s">
        <v>289</v>
      </c>
      <c r="C448" s="101" t="s">
        <v>276</v>
      </c>
      <c r="D448" s="101" t="s">
        <v>276</v>
      </c>
      <c r="E448" s="101" t="s">
        <v>276</v>
      </c>
      <c r="F448" s="101" t="s">
        <v>276</v>
      </c>
      <c r="G448" s="102">
        <f t="shared" si="31"/>
        <v>0</v>
      </c>
      <c r="H448" s="162">
        <f>IF(G454=0,0,G448/G$454)</f>
        <v>0</v>
      </c>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row>
    <row r="449" spans="1:130" s="9" customFormat="1" ht="15" customHeight="1" x14ac:dyDescent="0.2">
      <c r="A449" s="161">
        <v>249</v>
      </c>
      <c r="B449" s="121" t="s">
        <v>177</v>
      </c>
      <c r="C449" s="101" t="s">
        <v>276</v>
      </c>
      <c r="D449" s="101" t="s">
        <v>276</v>
      </c>
      <c r="E449" s="101" t="s">
        <v>276</v>
      </c>
      <c r="F449" s="101" t="s">
        <v>276</v>
      </c>
      <c r="G449" s="102">
        <f t="shared" si="31"/>
        <v>0</v>
      </c>
      <c r="H449" s="162">
        <f>IF(G454=0,0,G449/G$454)</f>
        <v>0</v>
      </c>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row>
    <row r="450" spans="1:130" s="9" customFormat="1" ht="15" customHeight="1" x14ac:dyDescent="0.2">
      <c r="A450" s="161">
        <v>250</v>
      </c>
      <c r="B450" s="121" t="s">
        <v>178</v>
      </c>
      <c r="C450" s="101">
        <v>1</v>
      </c>
      <c r="D450" s="101">
        <v>1</v>
      </c>
      <c r="E450" s="101">
        <v>0.5</v>
      </c>
      <c r="F450" s="101">
        <v>1.5</v>
      </c>
      <c r="G450" s="102">
        <f t="shared" si="31"/>
        <v>1</v>
      </c>
      <c r="H450" s="162">
        <f>IF(G454=0,0,G450/G$454)</f>
        <v>0.08</v>
      </c>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row>
    <row r="451" spans="1:130" s="9" customFormat="1" ht="15" customHeight="1" x14ac:dyDescent="0.2">
      <c r="A451" s="161">
        <v>251</v>
      </c>
      <c r="B451" s="121" t="s">
        <v>257</v>
      </c>
      <c r="C451" s="101" t="s">
        <v>276</v>
      </c>
      <c r="D451" s="101" t="s">
        <v>276</v>
      </c>
      <c r="E451" s="101" t="s">
        <v>276</v>
      </c>
      <c r="F451" s="101" t="s">
        <v>276</v>
      </c>
      <c r="G451" s="102">
        <f t="shared" si="31"/>
        <v>0</v>
      </c>
      <c r="H451" s="162">
        <f>IF(G454=0,0,G451/G$454)</f>
        <v>0</v>
      </c>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row>
    <row r="452" spans="1:130" s="9" customFormat="1" ht="15" customHeight="1" x14ac:dyDescent="0.2">
      <c r="A452" s="161">
        <v>252</v>
      </c>
      <c r="B452" s="121" t="s">
        <v>258</v>
      </c>
      <c r="C452" s="101" t="s">
        <v>276</v>
      </c>
      <c r="D452" s="101" t="s">
        <v>276</v>
      </c>
      <c r="E452" s="101" t="s">
        <v>276</v>
      </c>
      <c r="F452" s="101" t="s">
        <v>276</v>
      </c>
      <c r="G452" s="102">
        <f t="shared" si="31"/>
        <v>0</v>
      </c>
      <c r="H452" s="162">
        <f>IF(G454=0,0,G452/G$454)</f>
        <v>0</v>
      </c>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row>
    <row r="453" spans="1:130" s="9" customFormat="1" ht="15" customHeight="1" x14ac:dyDescent="0.2">
      <c r="A453" s="204"/>
      <c r="B453" s="126"/>
      <c r="C453" s="101"/>
      <c r="D453" s="101"/>
      <c r="E453" s="101"/>
      <c r="F453" s="101"/>
      <c r="G453" s="106"/>
      <c r="H453" s="162"/>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row>
    <row r="454" spans="1:130" s="9" customFormat="1" ht="15" customHeight="1" x14ac:dyDescent="0.2">
      <c r="A454" s="108"/>
      <c r="B454" s="152" t="s">
        <v>191</v>
      </c>
      <c r="C454" s="110">
        <f>SUM(C432:C452)</f>
        <v>13</v>
      </c>
      <c r="D454" s="110">
        <f t="shared" ref="D454:F454" si="32">SUM(D432:D452)</f>
        <v>13</v>
      </c>
      <c r="E454" s="110">
        <f t="shared" si="32"/>
        <v>11.5</v>
      </c>
      <c r="F454" s="110">
        <f t="shared" si="32"/>
        <v>12.5</v>
      </c>
      <c r="G454" s="111">
        <f>SUM(G432:G452)</f>
        <v>12.5</v>
      </c>
      <c r="H454" s="112">
        <f>SUM(H432:H452)</f>
        <v>1</v>
      </c>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row>
    <row r="455" spans="1:130" ht="15" customHeight="1" x14ac:dyDescent="0.2">
      <c r="A455" s="108"/>
      <c r="B455" s="152" t="s">
        <v>109</v>
      </c>
      <c r="C455" s="113"/>
      <c r="D455" s="113"/>
      <c r="E455" s="113"/>
      <c r="F455" s="113"/>
      <c r="G455" s="111">
        <f>IF(G454=0,0.5,AVERAGEIF(G432:G452,"&lt;&gt;0"))</f>
        <v>0.73529411764705888</v>
      </c>
      <c r="H455" s="112">
        <f>G455*1/3</f>
        <v>0.24509803921568629</v>
      </c>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row>
    <row r="456" spans="1:130" ht="15" customHeight="1" x14ac:dyDescent="0.2">
      <c r="A456" s="194"/>
      <c r="B456" s="205"/>
      <c r="C456" s="196"/>
      <c r="D456" s="196"/>
      <c r="E456" s="196"/>
      <c r="F456" s="196"/>
      <c r="G456" s="196"/>
      <c r="H456" s="197"/>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row>
    <row r="457" spans="1:130" customFormat="1" ht="15" customHeight="1" x14ac:dyDescent="0.25">
      <c r="A457" s="179"/>
      <c r="B457" s="93" t="s">
        <v>282</v>
      </c>
      <c r="C457" s="115"/>
      <c r="D457" s="115"/>
      <c r="E457" s="115"/>
      <c r="F457" s="115"/>
      <c r="G457" s="115"/>
      <c r="H457" s="116"/>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row>
    <row r="458" spans="1:130" ht="15" customHeight="1" x14ac:dyDescent="0.2">
      <c r="A458" s="72" t="s">
        <v>0</v>
      </c>
      <c r="B458" s="165" t="s">
        <v>1</v>
      </c>
      <c r="C458" s="98" t="s">
        <v>84</v>
      </c>
      <c r="D458" s="98" t="s">
        <v>85</v>
      </c>
      <c r="E458" s="98" t="s">
        <v>86</v>
      </c>
      <c r="F458" s="98" t="s">
        <v>87</v>
      </c>
      <c r="G458" s="98" t="s">
        <v>88</v>
      </c>
      <c r="H458" s="73" t="s">
        <v>89</v>
      </c>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row>
    <row r="459" spans="1:130" ht="15" customHeight="1" x14ac:dyDescent="0.2">
      <c r="A459" s="161">
        <v>253</v>
      </c>
      <c r="B459" s="121" t="s">
        <v>179</v>
      </c>
      <c r="C459" s="101">
        <v>0.5</v>
      </c>
      <c r="D459" s="101">
        <v>0.5</v>
      </c>
      <c r="E459" s="101">
        <v>0.5</v>
      </c>
      <c r="F459" s="101">
        <v>0.5</v>
      </c>
      <c r="G459" s="102">
        <f>IF(C459 = "NA", 0, AVERAGE(C459:F459))</f>
        <v>0.5</v>
      </c>
      <c r="H459" s="162">
        <f>IF(G468=0,0,G459/G$468)</f>
        <v>0.125</v>
      </c>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row>
    <row r="460" spans="1:130" customFormat="1" ht="15" customHeight="1" x14ac:dyDescent="0.25">
      <c r="A460" s="161">
        <v>254</v>
      </c>
      <c r="B460" s="121" t="s">
        <v>706</v>
      </c>
      <c r="C460" s="101">
        <v>0.5</v>
      </c>
      <c r="D460" s="101">
        <v>0.5</v>
      </c>
      <c r="E460" s="101">
        <v>0.5</v>
      </c>
      <c r="F460" s="101">
        <v>0.5</v>
      </c>
      <c r="G460" s="102">
        <f t="shared" ref="G460:G466" si="33">IF(C460 = "NA", 0, AVERAGE(C460:F460))</f>
        <v>0.5</v>
      </c>
      <c r="H460" s="162">
        <f>IF(G468=0,0,G460/G$468)</f>
        <v>0.125</v>
      </c>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row>
    <row r="461" spans="1:130" customFormat="1" ht="15" customHeight="1" x14ac:dyDescent="0.25">
      <c r="A461" s="161">
        <v>255</v>
      </c>
      <c r="B461" s="121" t="s">
        <v>707</v>
      </c>
      <c r="C461" s="101">
        <v>0.5</v>
      </c>
      <c r="D461" s="101">
        <v>0.5</v>
      </c>
      <c r="E461" s="101">
        <v>0.5</v>
      </c>
      <c r="F461" s="101">
        <v>0.5</v>
      </c>
      <c r="G461" s="102">
        <f t="shared" si="33"/>
        <v>0.5</v>
      </c>
      <c r="H461" s="162">
        <f>IF(G468=0,0,G461/G$468)</f>
        <v>0.125</v>
      </c>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row>
    <row r="462" spans="1:130" customFormat="1" ht="15" customHeight="1" x14ac:dyDescent="0.25">
      <c r="A462" s="161">
        <v>256</v>
      </c>
      <c r="B462" s="121" t="s">
        <v>180</v>
      </c>
      <c r="C462" s="101">
        <v>0.5</v>
      </c>
      <c r="D462" s="101">
        <v>0.5</v>
      </c>
      <c r="E462" s="101">
        <v>0.5</v>
      </c>
      <c r="F462" s="101">
        <v>0.5</v>
      </c>
      <c r="G462" s="102">
        <f t="shared" si="33"/>
        <v>0.5</v>
      </c>
      <c r="H462" s="162">
        <f>IF(G468=0,0,G462/G$468)</f>
        <v>0.125</v>
      </c>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row>
    <row r="463" spans="1:130" customFormat="1" ht="15" customHeight="1" x14ac:dyDescent="0.25">
      <c r="A463" s="161">
        <v>257</v>
      </c>
      <c r="B463" s="121" t="s">
        <v>181</v>
      </c>
      <c r="C463" s="101">
        <v>0.5</v>
      </c>
      <c r="D463" s="101">
        <v>0.5</v>
      </c>
      <c r="E463" s="101">
        <v>0.5</v>
      </c>
      <c r="F463" s="101">
        <v>0.5</v>
      </c>
      <c r="G463" s="102">
        <f t="shared" si="33"/>
        <v>0.5</v>
      </c>
      <c r="H463" s="162">
        <f>IF(G468=0,0,G463/G$468)</f>
        <v>0.125</v>
      </c>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row>
    <row r="464" spans="1:130" customFormat="1" ht="15" customHeight="1" x14ac:dyDescent="0.25">
      <c r="A464" s="161">
        <v>258</v>
      </c>
      <c r="B464" s="121" t="s">
        <v>182</v>
      </c>
      <c r="C464" s="101">
        <v>0.5</v>
      </c>
      <c r="D464" s="101">
        <v>0.5</v>
      </c>
      <c r="E464" s="101">
        <v>0.5</v>
      </c>
      <c r="F464" s="101">
        <v>0.5</v>
      </c>
      <c r="G464" s="102">
        <f t="shared" si="33"/>
        <v>0.5</v>
      </c>
      <c r="H464" s="162">
        <f>IF(G468=0,0,G464/G$468)</f>
        <v>0.125</v>
      </c>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row>
    <row r="465" spans="1:130" customFormat="1" ht="30" x14ac:dyDescent="0.25">
      <c r="A465" s="161">
        <v>259</v>
      </c>
      <c r="B465" s="121" t="s">
        <v>183</v>
      </c>
      <c r="C465" s="101">
        <v>0.5</v>
      </c>
      <c r="D465" s="101">
        <v>0.5</v>
      </c>
      <c r="E465" s="101">
        <v>0.5</v>
      </c>
      <c r="F465" s="101">
        <v>0.5</v>
      </c>
      <c r="G465" s="102">
        <f t="shared" si="33"/>
        <v>0.5</v>
      </c>
      <c r="H465" s="162">
        <f>IF(G468=0,0,G465/G$468)</f>
        <v>0.125</v>
      </c>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row>
    <row r="466" spans="1:130" customFormat="1" ht="15" customHeight="1" x14ac:dyDescent="0.25">
      <c r="A466" s="161">
        <v>260</v>
      </c>
      <c r="B466" s="121" t="s">
        <v>184</v>
      </c>
      <c r="C466" s="101">
        <v>0.5</v>
      </c>
      <c r="D466" s="101">
        <v>0.5</v>
      </c>
      <c r="E466" s="101">
        <v>0.5</v>
      </c>
      <c r="F466" s="101">
        <v>0.5</v>
      </c>
      <c r="G466" s="102">
        <f t="shared" si="33"/>
        <v>0.5</v>
      </c>
      <c r="H466" s="162">
        <f>IF(G468=0,0,G466/G$468)</f>
        <v>0.125</v>
      </c>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row>
    <row r="467" spans="1:130" customFormat="1" ht="15" customHeight="1" x14ac:dyDescent="0.25">
      <c r="A467" s="194"/>
      <c r="B467" s="160"/>
      <c r="C467" s="196"/>
      <c r="D467" s="196"/>
      <c r="E467" s="196"/>
      <c r="F467" s="196"/>
      <c r="G467" s="196"/>
      <c r="H467" s="197"/>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row>
    <row r="468" spans="1:130" customFormat="1" ht="15" customHeight="1" x14ac:dyDescent="0.25">
      <c r="A468" s="108"/>
      <c r="B468" s="152" t="s">
        <v>260</v>
      </c>
      <c r="C468" s="110">
        <f>SUM(C459:C467)</f>
        <v>4</v>
      </c>
      <c r="D468" s="110">
        <f t="shared" ref="D468:F468" si="34">SUM(D459:D467)</f>
        <v>4</v>
      </c>
      <c r="E468" s="110">
        <f t="shared" si="34"/>
        <v>4</v>
      </c>
      <c r="F468" s="110">
        <f t="shared" si="34"/>
        <v>4</v>
      </c>
      <c r="G468" s="111">
        <f>SUM(G459:G466)</f>
        <v>4</v>
      </c>
      <c r="H468" s="112">
        <f>SUM(H459:H466)</f>
        <v>1</v>
      </c>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row>
    <row r="469" spans="1:130" ht="15" customHeight="1" x14ac:dyDescent="0.2">
      <c r="A469" s="108"/>
      <c r="B469" s="152" t="s">
        <v>109</v>
      </c>
      <c r="C469" s="113"/>
      <c r="D469" s="113"/>
      <c r="E469" s="113"/>
      <c r="F469" s="113"/>
      <c r="G469" s="111">
        <f>IF(G468=0,0.5,AVERAGEIF(G459:G466,"&lt;&gt;0"))</f>
        <v>0.5</v>
      </c>
      <c r="H469" s="112">
        <f>G469*1/3</f>
        <v>0.16666666666666666</v>
      </c>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row>
    <row r="470" spans="1:130" ht="15" customHeight="1" x14ac:dyDescent="0.2">
      <c r="A470" s="206"/>
      <c r="B470" s="195"/>
      <c r="C470" s="196"/>
      <c r="D470" s="196"/>
      <c r="E470" s="196"/>
      <c r="F470" s="196"/>
      <c r="G470" s="196"/>
      <c r="H470" s="197"/>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row>
    <row r="471" spans="1:130" ht="15" customHeight="1" x14ac:dyDescent="0.2">
      <c r="A471" s="179"/>
      <c r="B471" s="93" t="s">
        <v>815</v>
      </c>
      <c r="C471" s="115"/>
      <c r="D471" s="115"/>
      <c r="E471" s="115"/>
      <c r="F471" s="115"/>
      <c r="G471" s="115"/>
      <c r="H471" s="116"/>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row>
    <row r="472" spans="1:130" ht="15" customHeight="1" x14ac:dyDescent="0.2">
      <c r="A472" s="72" t="s">
        <v>0</v>
      </c>
      <c r="B472" s="165" t="s">
        <v>1</v>
      </c>
      <c r="C472" s="98" t="s">
        <v>84</v>
      </c>
      <c r="D472" s="98" t="s">
        <v>85</v>
      </c>
      <c r="E472" s="98" t="s">
        <v>86</v>
      </c>
      <c r="F472" s="98" t="s">
        <v>87</v>
      </c>
      <c r="G472" s="98" t="s">
        <v>88</v>
      </c>
      <c r="H472" s="73" t="s">
        <v>89</v>
      </c>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row>
    <row r="473" spans="1:130" ht="15" customHeight="1" x14ac:dyDescent="0.2">
      <c r="A473" s="99">
        <v>261</v>
      </c>
      <c r="B473" s="121" t="s">
        <v>708</v>
      </c>
      <c r="C473" s="101">
        <v>0.5</v>
      </c>
      <c r="D473" s="101">
        <v>0.5</v>
      </c>
      <c r="E473" s="101">
        <v>0.5</v>
      </c>
      <c r="F473" s="101">
        <v>0.5</v>
      </c>
      <c r="G473" s="102">
        <f>IF(C473 = "NA", 0, AVERAGE(C473:F473))</f>
        <v>0.5</v>
      </c>
      <c r="H473" s="107">
        <f>IF(G478=0,0,G473/G$478)</f>
        <v>0.25</v>
      </c>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row>
    <row r="474" spans="1:130" customFormat="1" ht="15" customHeight="1" x14ac:dyDescent="0.25">
      <c r="A474" s="99">
        <v>262</v>
      </c>
      <c r="B474" s="121" t="s">
        <v>709</v>
      </c>
      <c r="C474" s="101">
        <v>0.5</v>
      </c>
      <c r="D474" s="101">
        <v>0.5</v>
      </c>
      <c r="E474" s="101">
        <v>0.5</v>
      </c>
      <c r="F474" s="101">
        <v>0.5</v>
      </c>
      <c r="G474" s="102">
        <f t="shared" ref="G474:G476" si="35">IF(C474 = "NA", 0, AVERAGE(C474:F474))</f>
        <v>0.5</v>
      </c>
      <c r="H474" s="107">
        <f>IF(G478=0,0,G474/G$478)</f>
        <v>0.25</v>
      </c>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row>
    <row r="475" spans="1:130" customFormat="1" ht="15" customHeight="1" x14ac:dyDescent="0.25">
      <c r="A475" s="99">
        <v>263</v>
      </c>
      <c r="B475" s="121" t="s">
        <v>710</v>
      </c>
      <c r="C475" s="101">
        <v>0.5</v>
      </c>
      <c r="D475" s="101">
        <v>0.5</v>
      </c>
      <c r="E475" s="101">
        <v>0.5</v>
      </c>
      <c r="F475" s="101">
        <v>0.5</v>
      </c>
      <c r="G475" s="102">
        <f t="shared" si="35"/>
        <v>0.5</v>
      </c>
      <c r="H475" s="107">
        <f>IF(G478=0,0,G475/G$478)</f>
        <v>0.25</v>
      </c>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row>
    <row r="476" spans="1:130" customFormat="1" ht="15" customHeight="1" x14ac:dyDescent="0.25">
      <c r="A476" s="99">
        <v>264</v>
      </c>
      <c r="B476" s="121" t="s">
        <v>711</v>
      </c>
      <c r="C476" s="101">
        <v>0.5</v>
      </c>
      <c r="D476" s="101">
        <v>0.5</v>
      </c>
      <c r="E476" s="101">
        <v>0.5</v>
      </c>
      <c r="F476" s="101">
        <v>0.5</v>
      </c>
      <c r="G476" s="102">
        <f t="shared" si="35"/>
        <v>0.5</v>
      </c>
      <c r="H476" s="107">
        <f>IF(G478=0,0,G476/G$478)</f>
        <v>0.25</v>
      </c>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row>
    <row r="477" spans="1:130" customFormat="1" ht="15" customHeight="1" x14ac:dyDescent="0.25">
      <c r="A477" s="194"/>
      <c r="B477" s="160"/>
      <c r="C477" s="196"/>
      <c r="D477" s="196"/>
      <c r="E477" s="196"/>
      <c r="F477" s="196"/>
      <c r="G477" s="196"/>
      <c r="H477" s="197"/>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row>
    <row r="478" spans="1:130" customFormat="1" ht="15" customHeight="1" x14ac:dyDescent="0.25">
      <c r="A478" s="108"/>
      <c r="B478" s="152" t="s">
        <v>255</v>
      </c>
      <c r="C478" s="110">
        <f>SUM(C473:C476)</f>
        <v>2</v>
      </c>
      <c r="D478" s="110">
        <f t="shared" ref="D478:F478" si="36">SUM(D473:D476)</f>
        <v>2</v>
      </c>
      <c r="E478" s="110">
        <f t="shared" si="36"/>
        <v>2</v>
      </c>
      <c r="F478" s="110">
        <f t="shared" si="36"/>
        <v>2</v>
      </c>
      <c r="G478" s="111">
        <f>SUM(G473:G476)</f>
        <v>2</v>
      </c>
      <c r="H478" s="112">
        <f>SUM(H473:H476)</f>
        <v>1</v>
      </c>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row>
    <row r="479" spans="1:130" ht="15" customHeight="1" x14ac:dyDescent="0.2">
      <c r="A479" s="108"/>
      <c r="B479" s="152" t="s">
        <v>109</v>
      </c>
      <c r="C479" s="113"/>
      <c r="D479" s="113"/>
      <c r="E479" s="113"/>
      <c r="F479" s="113"/>
      <c r="G479" s="111">
        <f>IF(G478=0,0.5,AVERAGEIF(G473:G476,"&lt;&gt;0"))</f>
        <v>0.5</v>
      </c>
      <c r="H479" s="112">
        <f>G479*1/3</f>
        <v>0.16666666666666666</v>
      </c>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row>
    <row r="480" spans="1:130" ht="15" customHeight="1" x14ac:dyDescent="0.2">
      <c r="A480" s="161"/>
      <c r="B480" s="160"/>
      <c r="C480" s="101"/>
      <c r="D480" s="101"/>
      <c r="E480" s="101"/>
      <c r="F480" s="101"/>
      <c r="G480" s="106"/>
      <c r="H480" s="107"/>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row>
    <row r="481" spans="1:130" s="8" customFormat="1" ht="15" customHeight="1" x14ac:dyDescent="0.25">
      <c r="A481" s="140"/>
      <c r="B481" s="177" t="s">
        <v>190</v>
      </c>
      <c r="C481" s="178">
        <f>SUM(C468,C478,C454,C427,C415,C406,C383,C369,C360,C342,C334)</f>
        <v>82.5</v>
      </c>
      <c r="D481" s="178">
        <f>SUM(D468,D478,D454,D427,D415,D406,D383,D369,D360,D342,D334)</f>
        <v>84</v>
      </c>
      <c r="E481" s="178">
        <f>SUM(E468,E478,E454,E427,E415,E406,E383,E369,E360,E342,E334)</f>
        <v>80</v>
      </c>
      <c r="F481" s="178">
        <f>SUM(F468,F478,F454,F427,F415,F406,F383,F369,F360,F342,F334)</f>
        <v>81</v>
      </c>
      <c r="G481" s="178">
        <f>SUM(G468,G478,G454,G427,G415,G406,G383,G369,G360,G342,G334)</f>
        <v>81.875</v>
      </c>
      <c r="H481" s="143"/>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row>
    <row r="482" spans="1:130" ht="15" customHeight="1" thickBot="1" x14ac:dyDescent="0.25">
      <c r="A482" s="207"/>
      <c r="B482" s="208" t="s">
        <v>93</v>
      </c>
      <c r="C482" s="209"/>
      <c r="D482" s="209"/>
      <c r="E482" s="209"/>
      <c r="F482" s="209"/>
      <c r="G482" s="210">
        <f>SUM(G469,G479,G455,G428,G416,G407,G384,G370,G361,G343,G335)/11</f>
        <v>0.84249665775401072</v>
      </c>
      <c r="H482" s="211">
        <f>G482*1/3</f>
        <v>0.28083221925133689</v>
      </c>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row>
    <row r="483" spans="1:130" x14ac:dyDescent="0.2">
      <c r="A483" s="212"/>
      <c r="C483" s="212"/>
      <c r="D483" s="212"/>
      <c r="E483" s="212"/>
      <c r="F483" s="212"/>
      <c r="G483" s="212"/>
      <c r="H483" s="212"/>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row>
    <row r="484" spans="1:130" customFormat="1" ht="15.75" x14ac:dyDescent="0.25">
      <c r="A484" s="7"/>
      <c r="B484" s="88"/>
      <c r="C484" s="87"/>
      <c r="D484" s="87"/>
      <c r="E484" s="87"/>
      <c r="F484" s="87"/>
      <c r="G484" s="87"/>
      <c r="H484" s="87"/>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row>
    <row r="485" spans="1:130" customFormat="1" ht="15.75" x14ac:dyDescent="0.25">
      <c r="A485" s="87"/>
      <c r="B485" s="88"/>
      <c r="C485" s="87"/>
      <c r="D485" s="87"/>
      <c r="E485" s="87"/>
      <c r="F485" s="87"/>
      <c r="G485" s="87"/>
      <c r="H485" s="87"/>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row>
    <row r="486" spans="1:130" x14ac:dyDescent="0.2">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row>
    <row r="487" spans="1:130" x14ac:dyDescent="0.2">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row>
    <row r="488" spans="1:130" x14ac:dyDescent="0.2">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row>
    <row r="489" spans="1:130" x14ac:dyDescent="0.2">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row>
    <row r="490" spans="1:130" x14ac:dyDescent="0.2">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row>
    <row r="491" spans="1:130" x14ac:dyDescent="0.2">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row>
    <row r="492" spans="1:130" x14ac:dyDescent="0.2">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row>
    <row r="493" spans="1:130" x14ac:dyDescent="0.2">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row>
    <row r="494" spans="1:130" x14ac:dyDescent="0.2">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row>
    <row r="495" spans="1:130" customFormat="1" ht="15.75" x14ac:dyDescent="0.25">
      <c r="A495" s="87"/>
      <c r="B495" s="88"/>
      <c r="C495" s="87"/>
      <c r="D495" s="87"/>
      <c r="E495" s="87"/>
      <c r="F495" s="87"/>
      <c r="G495" s="87"/>
      <c r="H495" s="87"/>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row>
    <row r="496" spans="1:130" customFormat="1" ht="15.75" x14ac:dyDescent="0.25">
      <c r="A496" s="87"/>
      <c r="B496" s="88"/>
      <c r="C496" s="87"/>
      <c r="D496" s="87"/>
      <c r="E496" s="87"/>
      <c r="F496" s="87"/>
      <c r="G496" s="87"/>
      <c r="H496" s="87"/>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row>
    <row r="497" spans="1:130" customFormat="1" ht="15.75" x14ac:dyDescent="0.25">
      <c r="A497" s="87"/>
      <c r="B497" s="88"/>
      <c r="C497" s="87"/>
      <c r="D497" s="87"/>
      <c r="E497" s="87"/>
      <c r="F497" s="87"/>
      <c r="G497" s="87"/>
      <c r="H497" s="87"/>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row>
    <row r="498" spans="1:130" customFormat="1" ht="15.75" x14ac:dyDescent="0.25">
      <c r="A498" s="87"/>
      <c r="B498" s="88"/>
      <c r="C498" s="87"/>
      <c r="D498" s="87"/>
      <c r="E498" s="87"/>
      <c r="F498" s="87"/>
      <c r="G498" s="87"/>
      <c r="H498" s="87"/>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row>
    <row r="499" spans="1:130" customFormat="1" ht="15.75" x14ac:dyDescent="0.25">
      <c r="A499" s="87"/>
      <c r="B499" s="88"/>
      <c r="C499" s="87"/>
      <c r="D499" s="87"/>
      <c r="E499" s="87"/>
      <c r="F499" s="87"/>
      <c r="G499" s="87"/>
      <c r="H499" s="87"/>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row>
    <row r="500" spans="1:130" customFormat="1" ht="15.75" x14ac:dyDescent="0.25">
      <c r="A500" s="87"/>
      <c r="B500" s="88"/>
      <c r="C500" s="87"/>
      <c r="D500" s="87"/>
      <c r="E500" s="87"/>
      <c r="F500" s="87"/>
      <c r="G500" s="87"/>
      <c r="H500" s="87"/>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row>
    <row r="501" spans="1:130" customFormat="1" ht="15.75" x14ac:dyDescent="0.25">
      <c r="A501" s="87"/>
      <c r="B501" s="88"/>
      <c r="C501" s="87"/>
      <c r="D501" s="87"/>
      <c r="E501" s="87"/>
      <c r="F501" s="87"/>
      <c r="G501" s="87"/>
      <c r="H501" s="87"/>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row>
    <row r="502" spans="1:130" customFormat="1" ht="15.75" x14ac:dyDescent="0.25">
      <c r="A502" s="87"/>
      <c r="B502" s="88"/>
      <c r="C502" s="87"/>
      <c r="D502" s="87"/>
      <c r="E502" s="87"/>
      <c r="F502" s="87"/>
      <c r="G502" s="87"/>
      <c r="H502" s="87"/>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row>
    <row r="503" spans="1:130" customFormat="1" ht="15.75" x14ac:dyDescent="0.25">
      <c r="A503" s="87"/>
      <c r="B503" s="88"/>
      <c r="C503" s="87"/>
      <c r="D503" s="87"/>
      <c r="E503" s="87"/>
      <c r="F503" s="87"/>
      <c r="G503" s="87"/>
      <c r="H503" s="87"/>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row>
    <row r="504" spans="1:130" customFormat="1" ht="15.75" x14ac:dyDescent="0.25">
      <c r="A504" s="87"/>
      <c r="B504" s="88"/>
      <c r="C504" s="87"/>
      <c r="D504" s="87"/>
      <c r="E504" s="87"/>
      <c r="F504" s="87"/>
      <c r="G504" s="87"/>
      <c r="H504" s="87"/>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row>
    <row r="505" spans="1:130" customFormat="1" ht="15.75" x14ac:dyDescent="0.25">
      <c r="A505" s="87"/>
      <c r="B505" s="88"/>
      <c r="C505" s="87"/>
      <c r="D505" s="87"/>
      <c r="E505" s="87"/>
      <c r="F505" s="87"/>
      <c r="G505" s="87"/>
      <c r="H505" s="87"/>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row>
    <row r="506" spans="1:130" customFormat="1" ht="15.75" x14ac:dyDescent="0.25">
      <c r="A506" s="87"/>
      <c r="B506" s="88"/>
      <c r="C506" s="87"/>
      <c r="D506" s="87"/>
      <c r="E506" s="87"/>
      <c r="F506" s="87"/>
      <c r="G506" s="87"/>
      <c r="H506" s="87"/>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row>
  </sheetData>
  <sheetProtection sheet="1" objects="1" scenarios="1"/>
  <mergeCells count="12">
    <mergeCell ref="A325:H326"/>
    <mergeCell ref="A13:H14"/>
    <mergeCell ref="A173:H174"/>
    <mergeCell ref="A241:H242"/>
    <mergeCell ref="A302:H303"/>
    <mergeCell ref="A1:H1"/>
    <mergeCell ref="B10:G10"/>
    <mergeCell ref="B11:G11"/>
    <mergeCell ref="B7:G7"/>
    <mergeCell ref="B8:G8"/>
    <mergeCell ref="B9:G9"/>
    <mergeCell ref="A3:H3"/>
  </mergeCells>
  <dataValidations count="2">
    <dataValidation type="list" errorStyle="warning" allowBlank="1" showErrorMessage="1" errorTitle="Opção inválida" error="Selecione uma opção da lista" sqref="C411:F413 C17:F40 C201:F204 C191:F194 C432:F452 C329:F332 C306:F317 C272:F276 C139:F148 C122:F132 C155:F165 C459:F466 C211:F214 C221:F225 C47:F81 C232:F233 C260:F265 C245:F253 C293:F294 C347:F358 C388:F404 C283:F286 C473:F476 C180:F182 C339:F340 C420:F426 C365:F367 C374:F381 C88:F113" xr:uid="{00000000-0002-0000-0100-000000000000}">
      <formula1>$H$7:$H$11</formula1>
    </dataValidation>
    <dataValidation type="list" allowBlank="1" showInputMessage="1" showErrorMessage="1" sqref="C189 C120 C177:C178" xr:uid="{00000000-0002-0000-0100-000001000000}">
      <formula1>"X,-"</formula1>
    </dataValidation>
  </dataValidation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96"/>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67" t="s">
        <v>554</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ht="15" customHeight="1" x14ac:dyDescent="0.25">
      <c r="A4" s="571">
        <f>AVERAGE('Consolid Vuln'!C6,'Consolid Vuln'!C13,'Consolid Vuln'!C20,'Consolid Vuln'!C26,'Consolid Vuln'!C28)</f>
        <v>1.7966466703231407</v>
      </c>
      <c r="B4" s="593" t="s">
        <v>612</v>
      </c>
      <c r="C4" s="47" t="str">
        <f>IF(E4="A ser especificado pela instalação portuária, caso necessário","-",'Ameaças e Cnsq'!R15)</f>
        <v>-</v>
      </c>
      <c r="D4" s="47">
        <f>IF(E4="A ser especificado pela instalação portuária, caso necessário","-",AVERAGE($A$4,C4))</f>
        <v>1.7966466703231407</v>
      </c>
      <c r="E4" s="28" t="s">
        <v>427</v>
      </c>
      <c r="F4" s="47">
        <f>IF(E4="A ser especificado pela instalação portuária, caso necessário","-",'Ameaças e Cnsq'!S15)</f>
        <v>2</v>
      </c>
      <c r="G4" s="582">
        <f>Ativos!R155</f>
        <v>1.9479166666666665</v>
      </c>
      <c r="H4" s="47">
        <f>IF(E4="A ser especificado pela instalação portuária, caso necessário","-",AVERAGE($G$4,F4))</f>
        <v>1.9739583333333333</v>
      </c>
      <c r="I4" s="48">
        <f>IF(E4="A ser especificado pela instalação portuária, caso necessário","-",D4*H4)</f>
        <v>3.5465056669399497</v>
      </c>
      <c r="J4" s="41" t="str">
        <f>IF(E4="A ser especificado pela instalação portuária, caso necessário","-",(IF(AND(I4&gt;=0.75,I4&lt;2.5),"MUITO BAIXO",IF(AND(I4&gt;=2.5,I4&lt;3.6),"BAIXO",IF(AND(I4&gt;=3.6,I4&lt;5.5),"MÉDIO",IF(AND(I4&gt;=5.5,I4&lt;7),"ALTO",IF(AND(I4&gt;=7,I4&lt;=9),"MUITO ALTO")))))))</f>
        <v>BAIXO</v>
      </c>
    </row>
    <row r="5" spans="1:10" ht="15" customHeight="1" x14ac:dyDescent="0.25">
      <c r="A5" s="572"/>
      <c r="B5" s="595"/>
      <c r="C5" s="47">
        <f>IF(E5="A ser especificado pela instalação portuária, caso necessário","-",'Ameaças e Cnsq'!R16)</f>
        <v>2.3333333333333335</v>
      </c>
      <c r="D5" s="47">
        <f t="shared" ref="D5:D68" si="0">IF(E5="A ser especificado pela instalação portuária, caso necessário","-",AVERAGE($A$4,C5))</f>
        <v>2.064990001828237</v>
      </c>
      <c r="E5" s="28" t="s">
        <v>396</v>
      </c>
      <c r="F5" s="47">
        <f>IF(E5="A ser especificado pela instalação portuária, caso necessário","-",'Ameaças e Cnsq'!S16)</f>
        <v>1</v>
      </c>
      <c r="G5" s="583"/>
      <c r="H5" s="47">
        <f t="shared" ref="H5:H68" si="1">IF(E5="A ser especificado pela instalação portuária, caso necessário","-",AVERAGE($G$4,F5))</f>
        <v>1.4739583333333333</v>
      </c>
      <c r="I5" s="48">
        <f t="shared" ref="I5:I68" si="2">IF(E5="A ser especificado pela instalação portuária, caso necessário","-",D5*H5)</f>
        <v>3.043709221444745</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25">
      <c r="A6" s="572"/>
      <c r="B6" s="595"/>
      <c r="C6" s="47">
        <f>IF(E6="A ser especificado pela instalação portuária, caso necessário","-",'Ameaças e Cnsq'!R17)</f>
        <v>2.3333333333333335</v>
      </c>
      <c r="D6" s="47">
        <f t="shared" si="0"/>
        <v>2.064990001828237</v>
      </c>
      <c r="E6" s="28" t="s">
        <v>453</v>
      </c>
      <c r="F6" s="47">
        <f>IF(E6="A ser especificado pela instalação portuária, caso necessário","-",'Ameaças e Cnsq'!S17)</f>
        <v>3</v>
      </c>
      <c r="G6" s="583"/>
      <c r="H6" s="47">
        <f t="shared" si="1"/>
        <v>2.473958333333333</v>
      </c>
      <c r="I6" s="48">
        <f t="shared" si="2"/>
        <v>5.108699223272982</v>
      </c>
      <c r="J6" s="41" t="str">
        <f t="shared" si="3"/>
        <v>MÉDIO</v>
      </c>
    </row>
    <row r="7" spans="1:10" ht="15" customHeight="1" x14ac:dyDescent="0.25">
      <c r="A7" s="572"/>
      <c r="B7" s="595"/>
      <c r="C7" s="47">
        <f>IF(E7="A ser especificado pela instalação portuária, caso necessário","-",'Ameaças e Cnsq'!R18)</f>
        <v>2.3333333333333335</v>
      </c>
      <c r="D7" s="47">
        <f t="shared" si="0"/>
        <v>2.064990001828237</v>
      </c>
      <c r="E7" s="28" t="s">
        <v>393</v>
      </c>
      <c r="F7" s="47">
        <f>IF(E7="A ser especificado pela instalação portuária, caso necessário","-",'Ameaças e Cnsq'!S18)</f>
        <v>2</v>
      </c>
      <c r="G7" s="583"/>
      <c r="H7" s="47">
        <f t="shared" si="1"/>
        <v>1.9739583333333333</v>
      </c>
      <c r="I7" s="48">
        <f t="shared" si="2"/>
        <v>4.0762042223588635</v>
      </c>
      <c r="J7" s="41" t="str">
        <f t="shared" si="3"/>
        <v>MÉDIO</v>
      </c>
    </row>
    <row r="8" spans="1:10" ht="15" customHeight="1" x14ac:dyDescent="0.25">
      <c r="A8" s="572"/>
      <c r="B8" s="595"/>
      <c r="C8" s="47">
        <f>IF(E8="A ser especificado pela instalação portuária, caso necessário","-",'Ameaças e Cnsq'!R19)</f>
        <v>2.3333333333333335</v>
      </c>
      <c r="D8" s="47">
        <f t="shared" si="0"/>
        <v>2.064990001828237</v>
      </c>
      <c r="E8" s="28" t="s">
        <v>391</v>
      </c>
      <c r="F8" s="47">
        <f>IF(E8="A ser especificado pela instalação portuária, caso necessário","-",'Ameaças e Cnsq'!S19)</f>
        <v>1</v>
      </c>
      <c r="G8" s="583"/>
      <c r="H8" s="47">
        <f t="shared" si="1"/>
        <v>1.4739583333333333</v>
      </c>
      <c r="I8" s="48">
        <f t="shared" si="2"/>
        <v>3.043709221444745</v>
      </c>
      <c r="J8" s="41" t="str">
        <f t="shared" si="3"/>
        <v>BAIXO</v>
      </c>
    </row>
    <row r="9" spans="1:10" ht="15" customHeight="1" x14ac:dyDescent="0.25">
      <c r="A9" s="572"/>
      <c r="B9" s="595"/>
      <c r="C9" s="47">
        <f>IF(E9="A ser especificado pela instalação portuária, caso necessário","-",'Ameaças e Cnsq'!R20)</f>
        <v>2.3333333333333335</v>
      </c>
      <c r="D9" s="47">
        <f t="shared" si="0"/>
        <v>2.064990001828237</v>
      </c>
      <c r="E9" s="28" t="s">
        <v>389</v>
      </c>
      <c r="F9" s="47">
        <f>IF(E9="A ser especificado pela instalação portuária, caso necessário","-",'Ameaças e Cnsq'!S20)</f>
        <v>3</v>
      </c>
      <c r="G9" s="583"/>
      <c r="H9" s="47">
        <f t="shared" si="1"/>
        <v>2.473958333333333</v>
      </c>
      <c r="I9" s="48">
        <f t="shared" si="2"/>
        <v>5.108699223272982</v>
      </c>
      <c r="J9" s="41" t="str">
        <f t="shared" si="3"/>
        <v>MÉDIO</v>
      </c>
    </row>
    <row r="10" spans="1:10" ht="15" customHeight="1" x14ac:dyDescent="0.25">
      <c r="A10" s="572"/>
      <c r="B10" s="595"/>
      <c r="C10" s="47">
        <f>IF(E10="A ser especificado pela instalação portuária, caso necessário","-",'Ameaças e Cnsq'!R21)</f>
        <v>2.3333333333333335</v>
      </c>
      <c r="D10" s="47">
        <f t="shared" si="0"/>
        <v>2.064990001828237</v>
      </c>
      <c r="E10" s="28" t="s">
        <v>411</v>
      </c>
      <c r="F10" s="47">
        <f>IF(E10="A ser especificado pela instalação portuária, caso necessário","-",'Ameaças e Cnsq'!S21)</f>
        <v>2</v>
      </c>
      <c r="G10" s="583"/>
      <c r="H10" s="47">
        <f t="shared" si="1"/>
        <v>1.9739583333333333</v>
      </c>
      <c r="I10" s="48">
        <f t="shared" si="2"/>
        <v>4.0762042223588635</v>
      </c>
      <c r="J10" s="41" t="str">
        <f t="shared" si="3"/>
        <v>MÉDIO</v>
      </c>
    </row>
    <row r="11" spans="1:10" ht="15" customHeight="1" x14ac:dyDescent="0.25">
      <c r="A11" s="572"/>
      <c r="B11" s="594"/>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3"/>
      <c r="H11" s="47" t="str">
        <f t="shared" si="1"/>
        <v>-</v>
      </c>
      <c r="I11" s="48" t="str">
        <f t="shared" si="2"/>
        <v>-</v>
      </c>
      <c r="J11" s="41" t="str">
        <f t="shared" si="3"/>
        <v>-</v>
      </c>
    </row>
    <row r="12" spans="1:10" ht="15" customHeight="1" x14ac:dyDescent="0.25">
      <c r="A12" s="572"/>
      <c r="B12" s="588" t="s">
        <v>641</v>
      </c>
      <c r="C12" s="49">
        <f>IF(E12="A ser especificado pela instalação portuária, caso necessário","-",'Ameaças e Cnsq'!R29)</f>
        <v>1.6666666666666667</v>
      </c>
      <c r="D12" s="49">
        <f t="shared" si="0"/>
        <v>1.7316566684949037</v>
      </c>
      <c r="E12" s="42" t="s">
        <v>427</v>
      </c>
      <c r="F12" s="49">
        <f>IF(E12="A ser especificado pela instalação portuária, caso necessário","-",'Ameaças e Cnsq'!S29)</f>
        <v>2</v>
      </c>
      <c r="G12" s="583"/>
      <c r="H12" s="49">
        <f t="shared" si="1"/>
        <v>1.9739583333333333</v>
      </c>
      <c r="I12" s="50">
        <f t="shared" si="2"/>
        <v>3.4182181112477528</v>
      </c>
      <c r="J12" s="51" t="str">
        <f t="shared" si="3"/>
        <v>BAIXO</v>
      </c>
    </row>
    <row r="13" spans="1:10" ht="15" customHeight="1" x14ac:dyDescent="0.25">
      <c r="A13" s="572"/>
      <c r="B13" s="589"/>
      <c r="C13" s="49">
        <f>IF(E13="A ser especificado pela instalação portuária, caso necessário","-",'Ameaças e Cnsq'!R30)</f>
        <v>1.6666666666666667</v>
      </c>
      <c r="D13" s="49">
        <f t="shared" si="0"/>
        <v>1.7316566684949037</v>
      </c>
      <c r="E13" s="42" t="s">
        <v>396</v>
      </c>
      <c r="F13" s="49">
        <f>IF(E13="A ser especificado pela instalação portuária, caso necessário","-",'Ameaças e Cnsq'!S30)</f>
        <v>1</v>
      </c>
      <c r="G13" s="583"/>
      <c r="H13" s="49">
        <f t="shared" si="1"/>
        <v>1.4739583333333333</v>
      </c>
      <c r="I13" s="50">
        <f t="shared" si="2"/>
        <v>2.5523897770003008</v>
      </c>
      <c r="J13" s="51" t="str">
        <f t="shared" si="3"/>
        <v>BAIXO</v>
      </c>
    </row>
    <row r="14" spans="1:10" ht="15" customHeight="1" x14ac:dyDescent="0.25">
      <c r="A14" s="572"/>
      <c r="B14" s="589"/>
      <c r="C14" s="49">
        <f>IF(E14="A ser especificado pela instalação portuária, caso necessário","-",'Ameaças e Cnsq'!R31)</f>
        <v>1.6666666666666667</v>
      </c>
      <c r="D14" s="49">
        <f t="shared" si="0"/>
        <v>1.7316566684949037</v>
      </c>
      <c r="E14" s="42" t="s">
        <v>453</v>
      </c>
      <c r="F14" s="49">
        <f>IF(E14="A ser especificado pela instalação portuária, caso necessário","-",'Ameaças e Cnsq'!S31)</f>
        <v>3</v>
      </c>
      <c r="G14" s="583"/>
      <c r="H14" s="49">
        <f t="shared" si="1"/>
        <v>2.473958333333333</v>
      </c>
      <c r="I14" s="50">
        <f t="shared" si="2"/>
        <v>4.2840464454952043</v>
      </c>
      <c r="J14" s="51" t="str">
        <f t="shared" si="3"/>
        <v>MÉDIO</v>
      </c>
    </row>
    <row r="15" spans="1:10" ht="15" customHeight="1" x14ac:dyDescent="0.25">
      <c r="A15" s="572"/>
      <c r="B15" s="589"/>
      <c r="C15" s="49">
        <f>IF(E15="A ser especificado pela instalação portuária, caso necessário","-",'Ameaças e Cnsq'!R32)</f>
        <v>1.6666666666666667</v>
      </c>
      <c r="D15" s="49">
        <f t="shared" si="0"/>
        <v>1.7316566684949037</v>
      </c>
      <c r="E15" s="42" t="s">
        <v>393</v>
      </c>
      <c r="F15" s="49">
        <f>IF(E15="A ser especificado pela instalação portuária, caso necessário","-",'Ameaças e Cnsq'!S32)</f>
        <v>2</v>
      </c>
      <c r="G15" s="583"/>
      <c r="H15" s="49">
        <f t="shared" si="1"/>
        <v>1.9739583333333333</v>
      </c>
      <c r="I15" s="50">
        <f t="shared" si="2"/>
        <v>3.4182181112477528</v>
      </c>
      <c r="J15" s="51" t="str">
        <f t="shared" si="3"/>
        <v>BAIXO</v>
      </c>
    </row>
    <row r="16" spans="1:10" ht="15" customHeight="1" x14ac:dyDescent="0.25">
      <c r="A16" s="572"/>
      <c r="B16" s="589"/>
      <c r="C16" s="49">
        <f>IF(E16="A ser especificado pela instalação portuária, caso necessário","-",'Ameaças e Cnsq'!R33)</f>
        <v>1.6666666666666667</v>
      </c>
      <c r="D16" s="49">
        <f t="shared" si="0"/>
        <v>1.7316566684949037</v>
      </c>
      <c r="E16" s="42" t="s">
        <v>391</v>
      </c>
      <c r="F16" s="49">
        <f>IF(E16="A ser especificado pela instalação portuária, caso necessário","-",'Ameaças e Cnsq'!S33)</f>
        <v>1</v>
      </c>
      <c r="G16" s="583"/>
      <c r="H16" s="49">
        <f t="shared" si="1"/>
        <v>1.4739583333333333</v>
      </c>
      <c r="I16" s="50">
        <f t="shared" si="2"/>
        <v>2.5523897770003008</v>
      </c>
      <c r="J16" s="51" t="str">
        <f t="shared" si="3"/>
        <v>BAIXO</v>
      </c>
    </row>
    <row r="17" spans="1:10" ht="15" customHeight="1" x14ac:dyDescent="0.25">
      <c r="A17" s="572"/>
      <c r="B17" s="589"/>
      <c r="C17" s="49">
        <f>IF(E17="A ser especificado pela instalação portuária, caso necessário","-",'Ameaças e Cnsq'!R34)</f>
        <v>1.6666666666666667</v>
      </c>
      <c r="D17" s="49">
        <f t="shared" si="0"/>
        <v>1.7316566684949037</v>
      </c>
      <c r="E17" s="42" t="s">
        <v>389</v>
      </c>
      <c r="F17" s="49">
        <f>IF(E17="A ser especificado pela instalação portuária, caso necessário","-",'Ameaças e Cnsq'!S34)</f>
        <v>3</v>
      </c>
      <c r="G17" s="583"/>
      <c r="H17" s="49">
        <f t="shared" si="1"/>
        <v>2.473958333333333</v>
      </c>
      <c r="I17" s="50">
        <f t="shared" si="2"/>
        <v>4.2840464454952043</v>
      </c>
      <c r="J17" s="51" t="str">
        <f t="shared" si="3"/>
        <v>MÉDIO</v>
      </c>
    </row>
    <row r="18" spans="1:10" ht="15" customHeight="1" x14ac:dyDescent="0.25">
      <c r="A18" s="572"/>
      <c r="B18" s="589"/>
      <c r="C18" s="49">
        <f>IF(E18="A ser especificado pela instalação portuária, caso necessário","-",'Ameaças e Cnsq'!R35)</f>
        <v>1.6666666666666667</v>
      </c>
      <c r="D18" s="49">
        <f t="shared" si="0"/>
        <v>1.7316566684949037</v>
      </c>
      <c r="E18" s="42" t="s">
        <v>411</v>
      </c>
      <c r="F18" s="49">
        <f>IF(E18="A ser especificado pela instalação portuária, caso necessário","-",'Ameaças e Cnsq'!S35)</f>
        <v>2</v>
      </c>
      <c r="G18" s="583"/>
      <c r="H18" s="49">
        <f t="shared" si="1"/>
        <v>1.9739583333333333</v>
      </c>
      <c r="I18" s="50">
        <f t="shared" si="2"/>
        <v>3.4182181112477528</v>
      </c>
      <c r="J18" s="51" t="str">
        <f t="shared" si="3"/>
        <v>BAIXO</v>
      </c>
    </row>
    <row r="19" spans="1:10" ht="15" customHeight="1" x14ac:dyDescent="0.25">
      <c r="A19" s="572"/>
      <c r="B19" s="591"/>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3"/>
      <c r="H19" s="49" t="str">
        <f t="shared" si="1"/>
        <v>-</v>
      </c>
      <c r="I19" s="50" t="str">
        <f t="shared" si="2"/>
        <v>-</v>
      </c>
      <c r="J19" s="51" t="str">
        <f t="shared" si="3"/>
        <v>-</v>
      </c>
    </row>
    <row r="20" spans="1:10" ht="15" customHeight="1" x14ac:dyDescent="0.25">
      <c r="A20" s="572"/>
      <c r="B20" s="593" t="s">
        <v>613</v>
      </c>
      <c r="C20" s="47">
        <f>IF(E20="A ser especificado pela instalação portuária, caso necessário","-",'Ameaças e Cnsq'!R43)</f>
        <v>1.8333333333333333</v>
      </c>
      <c r="D20" s="47">
        <f t="shared" si="0"/>
        <v>1.814990001828237</v>
      </c>
      <c r="E20" s="28" t="s">
        <v>377</v>
      </c>
      <c r="F20" s="47">
        <f>IF(E20="A ser especificado pela instalação portuária, caso necessário","-",'Ameaças e Cnsq'!S43)</f>
        <v>3</v>
      </c>
      <c r="G20" s="583"/>
      <c r="H20" s="47">
        <f t="shared" si="1"/>
        <v>2.473958333333333</v>
      </c>
      <c r="I20" s="48">
        <f t="shared" si="2"/>
        <v>4.4902096399396481</v>
      </c>
      <c r="J20" s="41" t="str">
        <f t="shared" si="3"/>
        <v>MÉDIO</v>
      </c>
    </row>
    <row r="21" spans="1:10" ht="15" customHeight="1" x14ac:dyDescent="0.25">
      <c r="A21" s="572"/>
      <c r="B21" s="595"/>
      <c r="C21" s="47">
        <f>IF(E21="A ser especificado pela instalação portuária, caso necessário","-",'Ameaças e Cnsq'!R44)</f>
        <v>1.8333333333333333</v>
      </c>
      <c r="D21" s="47">
        <f t="shared" si="0"/>
        <v>1.814990001828237</v>
      </c>
      <c r="E21" s="28" t="s">
        <v>361</v>
      </c>
      <c r="F21" s="47">
        <f>IF(E21="A ser especificado pela instalação portuária, caso necessário","-",'Ameaças e Cnsq'!S44)</f>
        <v>2</v>
      </c>
      <c r="G21" s="583"/>
      <c r="H21" s="47">
        <f t="shared" si="1"/>
        <v>1.9739583333333333</v>
      </c>
      <c r="I21" s="48">
        <f t="shared" si="2"/>
        <v>3.58271463902553</v>
      </c>
      <c r="J21" s="41" t="str">
        <f t="shared" si="3"/>
        <v>BAIXO</v>
      </c>
    </row>
    <row r="22" spans="1:10" ht="15" customHeight="1" x14ac:dyDescent="0.25">
      <c r="A22" s="572"/>
      <c r="B22" s="595"/>
      <c r="C22" s="47">
        <f>IF(E22="A ser especificado pela instalação portuária, caso necessário","-",'Ameaças e Cnsq'!R45)</f>
        <v>1.8333333333333333</v>
      </c>
      <c r="D22" s="47">
        <f t="shared" si="0"/>
        <v>1.814990001828237</v>
      </c>
      <c r="E22" s="28" t="s">
        <v>396</v>
      </c>
      <c r="F22" s="47">
        <f>IF(E22="A ser especificado pela instalação portuária, caso necessário","-",'Ameaças e Cnsq'!S45)</f>
        <v>1</v>
      </c>
      <c r="G22" s="583"/>
      <c r="H22" s="47">
        <f t="shared" si="1"/>
        <v>1.4739583333333333</v>
      </c>
      <c r="I22" s="48">
        <f t="shared" si="2"/>
        <v>2.6752196381114115</v>
      </c>
      <c r="J22" s="41" t="str">
        <f t="shared" si="3"/>
        <v>BAIXO</v>
      </c>
    </row>
    <row r="23" spans="1:10" ht="30" x14ac:dyDescent="0.25">
      <c r="A23" s="572"/>
      <c r="B23" s="595"/>
      <c r="C23" s="47">
        <f>IF(E23="A ser especificado pela instalação portuária, caso necessário","-",'Ameaças e Cnsq'!R46)</f>
        <v>1.8333333333333333</v>
      </c>
      <c r="D23" s="47">
        <f t="shared" si="0"/>
        <v>1.814990001828237</v>
      </c>
      <c r="E23" s="28" t="s">
        <v>359</v>
      </c>
      <c r="F23" s="47">
        <f>IF(E23="A ser especificado pela instalação portuária, caso necessário","-",'Ameaças e Cnsq'!S46)</f>
        <v>3</v>
      </c>
      <c r="G23" s="583"/>
      <c r="H23" s="47">
        <f t="shared" si="1"/>
        <v>2.473958333333333</v>
      </c>
      <c r="I23" s="48">
        <f t="shared" si="2"/>
        <v>4.4902096399396481</v>
      </c>
      <c r="J23" s="41" t="str">
        <f t="shared" si="3"/>
        <v>MÉDIO</v>
      </c>
    </row>
    <row r="24" spans="1:10" ht="15" customHeight="1" x14ac:dyDescent="0.25">
      <c r="A24" s="572"/>
      <c r="B24" s="595"/>
      <c r="C24" s="47">
        <f>IF(E24="A ser especificado pela instalação portuária, caso necessário","-",'Ameaças e Cnsq'!R47)</f>
        <v>1.8333333333333333</v>
      </c>
      <c r="D24" s="47">
        <f t="shared" si="0"/>
        <v>1.814990001828237</v>
      </c>
      <c r="E24" s="28" t="s">
        <v>393</v>
      </c>
      <c r="F24" s="47">
        <f>IF(E24="A ser especificado pela instalação portuária, caso necessário","-",'Ameaças e Cnsq'!S47)</f>
        <v>2</v>
      </c>
      <c r="G24" s="583"/>
      <c r="H24" s="47">
        <f t="shared" si="1"/>
        <v>1.9739583333333333</v>
      </c>
      <c r="I24" s="48">
        <f t="shared" si="2"/>
        <v>3.58271463902553</v>
      </c>
      <c r="J24" s="41" t="str">
        <f t="shared" si="3"/>
        <v>BAIXO</v>
      </c>
    </row>
    <row r="25" spans="1:10" ht="15" customHeight="1" x14ac:dyDescent="0.25">
      <c r="A25" s="572"/>
      <c r="B25" s="595"/>
      <c r="C25" s="47">
        <f>IF(E25="A ser especificado pela instalação portuária, caso necessário","-",'Ameaças e Cnsq'!R48)</f>
        <v>1.8333333333333333</v>
      </c>
      <c r="D25" s="47">
        <f t="shared" si="0"/>
        <v>1.814990001828237</v>
      </c>
      <c r="E25" s="28" t="s">
        <v>391</v>
      </c>
      <c r="F25" s="47">
        <f>IF(E25="A ser especificado pela instalação portuária, caso necessário","-",'Ameaças e Cnsq'!S48)</f>
        <v>1</v>
      </c>
      <c r="G25" s="583"/>
      <c r="H25" s="47">
        <f t="shared" si="1"/>
        <v>1.4739583333333333</v>
      </c>
      <c r="I25" s="48">
        <f t="shared" si="2"/>
        <v>2.6752196381114115</v>
      </c>
      <c r="J25" s="41" t="str">
        <f t="shared" si="3"/>
        <v>BAIXO</v>
      </c>
    </row>
    <row r="26" spans="1:10" ht="15" customHeight="1" x14ac:dyDescent="0.25">
      <c r="A26" s="572"/>
      <c r="B26" s="595"/>
      <c r="C26" s="47">
        <f>IF(E26="A ser especificado pela instalação portuária, caso necessário","-",'Ameaças e Cnsq'!R49)</f>
        <v>1.8333333333333333</v>
      </c>
      <c r="D26" s="47">
        <f t="shared" si="0"/>
        <v>1.814990001828237</v>
      </c>
      <c r="E26" s="28" t="s">
        <v>389</v>
      </c>
      <c r="F26" s="47">
        <f>IF(E26="A ser especificado pela instalação portuária, caso necessário","-",'Ameaças e Cnsq'!S49)</f>
        <v>3</v>
      </c>
      <c r="G26" s="583"/>
      <c r="H26" s="47">
        <f t="shared" si="1"/>
        <v>2.473958333333333</v>
      </c>
      <c r="I26" s="48">
        <f t="shared" si="2"/>
        <v>4.4902096399396481</v>
      </c>
      <c r="J26" s="41" t="str">
        <f t="shared" si="3"/>
        <v>MÉDIO</v>
      </c>
    </row>
    <row r="27" spans="1:10" ht="15" customHeight="1" x14ac:dyDescent="0.25">
      <c r="A27" s="572"/>
      <c r="B27" s="595"/>
      <c r="C27" s="47">
        <f>IF(E27="A ser especificado pela instalação portuária, caso necessário","-",'Ameaças e Cnsq'!R50)</f>
        <v>1.8333333333333333</v>
      </c>
      <c r="D27" s="47">
        <f t="shared" si="0"/>
        <v>1.814990001828237</v>
      </c>
      <c r="E27" s="28" t="s">
        <v>411</v>
      </c>
      <c r="F27" s="47">
        <f>IF(E27="A ser especificado pela instalação portuária, caso necessário","-",'Ameaças e Cnsq'!S50)</f>
        <v>2</v>
      </c>
      <c r="G27" s="583"/>
      <c r="H27" s="47">
        <f t="shared" si="1"/>
        <v>1.9739583333333333</v>
      </c>
      <c r="I27" s="48">
        <f t="shared" si="2"/>
        <v>3.58271463902553</v>
      </c>
      <c r="J27" s="41" t="str">
        <f t="shared" si="3"/>
        <v>BAIXO</v>
      </c>
    </row>
    <row r="28" spans="1:10" ht="15" customHeight="1" x14ac:dyDescent="0.25">
      <c r="A28" s="572"/>
      <c r="B28" s="594"/>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3"/>
      <c r="H28" s="47" t="str">
        <f t="shared" si="1"/>
        <v>-</v>
      </c>
      <c r="I28" s="48" t="str">
        <f t="shared" si="2"/>
        <v>-</v>
      </c>
      <c r="J28" s="41" t="str">
        <f t="shared" si="3"/>
        <v>-</v>
      </c>
    </row>
    <row r="29" spans="1:10" ht="15" customHeight="1" x14ac:dyDescent="0.25">
      <c r="A29" s="572"/>
      <c r="B29" s="588" t="s">
        <v>614</v>
      </c>
      <c r="C29" s="49">
        <f>IF(E29="A ser especificado pela instalação portuária, caso necessário","-",'Ameaças e Cnsq'!R58)</f>
        <v>1.8333333333333333</v>
      </c>
      <c r="D29" s="49">
        <f t="shared" si="0"/>
        <v>1.814990001828237</v>
      </c>
      <c r="E29" s="42" t="s">
        <v>377</v>
      </c>
      <c r="F29" s="49">
        <f>IF(E29="A ser especificado pela instalação portuária, caso necessário","-",'Ameaças e Cnsq'!S58)</f>
        <v>2</v>
      </c>
      <c r="G29" s="583"/>
      <c r="H29" s="49">
        <f t="shared" si="1"/>
        <v>1.9739583333333333</v>
      </c>
      <c r="I29" s="50">
        <f t="shared" si="2"/>
        <v>3.58271463902553</v>
      </c>
      <c r="J29" s="51" t="str">
        <f t="shared" si="3"/>
        <v>BAIXO</v>
      </c>
    </row>
    <row r="30" spans="1:10" ht="15" customHeight="1" x14ac:dyDescent="0.25">
      <c r="A30" s="572"/>
      <c r="B30" s="589"/>
      <c r="C30" s="49">
        <f>IF(E30="A ser especificado pela instalação portuária, caso necessário","-",'Ameaças e Cnsq'!R59)</f>
        <v>1.8333333333333333</v>
      </c>
      <c r="D30" s="49">
        <f t="shared" si="0"/>
        <v>1.814990001828237</v>
      </c>
      <c r="E30" s="42" t="s">
        <v>361</v>
      </c>
      <c r="F30" s="49">
        <f>IF(E30="A ser especificado pela instalação portuária, caso necessário","-",'Ameaças e Cnsq'!S59)</f>
        <v>1</v>
      </c>
      <c r="G30" s="583"/>
      <c r="H30" s="49">
        <f t="shared" si="1"/>
        <v>1.4739583333333333</v>
      </c>
      <c r="I30" s="50">
        <f t="shared" si="2"/>
        <v>2.6752196381114115</v>
      </c>
      <c r="J30" s="51" t="str">
        <f t="shared" si="3"/>
        <v>BAIXO</v>
      </c>
    </row>
    <row r="31" spans="1:10" ht="15" customHeight="1" x14ac:dyDescent="0.25">
      <c r="A31" s="572"/>
      <c r="B31" s="589"/>
      <c r="C31" s="49">
        <f>IF(E31="A ser especificado pela instalação portuária, caso necessário","-",'Ameaças e Cnsq'!R60)</f>
        <v>1.8333333333333333</v>
      </c>
      <c r="D31" s="49">
        <f t="shared" si="0"/>
        <v>1.814990001828237</v>
      </c>
      <c r="E31" s="42" t="s">
        <v>396</v>
      </c>
      <c r="F31" s="49">
        <f>IF(E31="A ser especificado pela instalação portuária, caso necessário","-",'Ameaças e Cnsq'!S60)</f>
        <v>3</v>
      </c>
      <c r="G31" s="583"/>
      <c r="H31" s="49">
        <f t="shared" si="1"/>
        <v>2.473958333333333</v>
      </c>
      <c r="I31" s="50">
        <f t="shared" si="2"/>
        <v>4.4902096399396481</v>
      </c>
      <c r="J31" s="51" t="str">
        <f t="shared" si="3"/>
        <v>MÉDIO</v>
      </c>
    </row>
    <row r="32" spans="1:10" ht="30" x14ac:dyDescent="0.25">
      <c r="A32" s="572"/>
      <c r="B32" s="589"/>
      <c r="C32" s="49">
        <f>IF(E32="A ser especificado pela instalação portuária, caso necessário","-",'Ameaças e Cnsq'!R61)</f>
        <v>1.8333333333333333</v>
      </c>
      <c r="D32" s="49">
        <f t="shared" si="0"/>
        <v>1.814990001828237</v>
      </c>
      <c r="E32" s="42" t="s">
        <v>359</v>
      </c>
      <c r="F32" s="49">
        <f>IF(E32="A ser especificado pela instalação portuária, caso necessário","-",'Ameaças e Cnsq'!S61)</f>
        <v>2</v>
      </c>
      <c r="G32" s="583"/>
      <c r="H32" s="49">
        <f t="shared" si="1"/>
        <v>1.9739583333333333</v>
      </c>
      <c r="I32" s="50">
        <f t="shared" si="2"/>
        <v>3.58271463902553</v>
      </c>
      <c r="J32" s="51" t="str">
        <f t="shared" si="3"/>
        <v>BAIXO</v>
      </c>
    </row>
    <row r="33" spans="1:10" ht="15" customHeight="1" x14ac:dyDescent="0.25">
      <c r="A33" s="572"/>
      <c r="B33" s="589"/>
      <c r="C33" s="49">
        <f>IF(E33="A ser especificado pela instalação portuária, caso necessário","-",'Ameaças e Cnsq'!R62)</f>
        <v>1.8333333333333333</v>
      </c>
      <c r="D33" s="49">
        <f t="shared" si="0"/>
        <v>1.814990001828237</v>
      </c>
      <c r="E33" s="42" t="s">
        <v>393</v>
      </c>
      <c r="F33" s="49">
        <f>IF(E33="A ser especificado pela instalação portuária, caso necessário","-",'Ameaças e Cnsq'!S62)</f>
        <v>1</v>
      </c>
      <c r="G33" s="583"/>
      <c r="H33" s="49">
        <f t="shared" si="1"/>
        <v>1.4739583333333333</v>
      </c>
      <c r="I33" s="50">
        <f t="shared" si="2"/>
        <v>2.6752196381114115</v>
      </c>
      <c r="J33" s="51" t="str">
        <f t="shared" si="3"/>
        <v>BAIXO</v>
      </c>
    </row>
    <row r="34" spans="1:10" ht="15" customHeight="1" x14ac:dyDescent="0.25">
      <c r="A34" s="572"/>
      <c r="B34" s="589"/>
      <c r="C34" s="49">
        <f>IF(E34="A ser especificado pela instalação portuária, caso necessário","-",'Ameaças e Cnsq'!R63)</f>
        <v>1.8333333333333333</v>
      </c>
      <c r="D34" s="49">
        <f t="shared" si="0"/>
        <v>1.814990001828237</v>
      </c>
      <c r="E34" s="42" t="s">
        <v>391</v>
      </c>
      <c r="F34" s="49">
        <f>IF(E34="A ser especificado pela instalação portuária, caso necessário","-",'Ameaças e Cnsq'!S63)</f>
        <v>3</v>
      </c>
      <c r="G34" s="583"/>
      <c r="H34" s="49">
        <f t="shared" si="1"/>
        <v>2.473958333333333</v>
      </c>
      <c r="I34" s="50">
        <f t="shared" si="2"/>
        <v>4.4902096399396481</v>
      </c>
      <c r="J34" s="51" t="str">
        <f t="shared" si="3"/>
        <v>MÉDIO</v>
      </c>
    </row>
    <row r="35" spans="1:10" ht="15" customHeight="1" x14ac:dyDescent="0.25">
      <c r="A35" s="572"/>
      <c r="B35" s="589"/>
      <c r="C35" s="49">
        <f>IF(E35="A ser especificado pela instalação portuária, caso necessário","-",'Ameaças e Cnsq'!R64)</f>
        <v>1.8333333333333333</v>
      </c>
      <c r="D35" s="49">
        <f t="shared" si="0"/>
        <v>1.814990001828237</v>
      </c>
      <c r="E35" s="42" t="s">
        <v>389</v>
      </c>
      <c r="F35" s="49">
        <f>IF(E35="A ser especificado pela instalação portuária, caso necessário","-",'Ameaças e Cnsq'!S64)</f>
        <v>2</v>
      </c>
      <c r="G35" s="583"/>
      <c r="H35" s="49">
        <f t="shared" si="1"/>
        <v>1.9739583333333333</v>
      </c>
      <c r="I35" s="50">
        <f t="shared" si="2"/>
        <v>3.58271463902553</v>
      </c>
      <c r="J35" s="51" t="str">
        <f t="shared" si="3"/>
        <v>BAIXO</v>
      </c>
    </row>
    <row r="36" spans="1:10" ht="15" customHeight="1" x14ac:dyDescent="0.25">
      <c r="A36" s="572"/>
      <c r="B36" s="591"/>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3"/>
      <c r="H36" s="49" t="str">
        <f t="shared" si="1"/>
        <v>-</v>
      </c>
      <c r="I36" s="50" t="str">
        <f t="shared" si="2"/>
        <v>-</v>
      </c>
      <c r="J36" s="51" t="str">
        <f t="shared" si="3"/>
        <v>-</v>
      </c>
    </row>
    <row r="37" spans="1:10" ht="15" customHeight="1" x14ac:dyDescent="0.25">
      <c r="A37" s="572"/>
      <c r="B37" s="593" t="s">
        <v>642</v>
      </c>
      <c r="C37" s="47">
        <f>IF(E37="A ser especificado pela instalação portuária, caso necessário","-",'Ameaças e Cnsq'!R72)</f>
        <v>1.8333333333333333</v>
      </c>
      <c r="D37" s="47">
        <f t="shared" si="0"/>
        <v>1.814990001828237</v>
      </c>
      <c r="E37" s="28" t="s">
        <v>427</v>
      </c>
      <c r="F37" s="47">
        <f>IF(E37="A ser especificado pela instalação portuária, caso necessário","-",'Ameaças e Cnsq'!S72)</f>
        <v>1</v>
      </c>
      <c r="G37" s="583"/>
      <c r="H37" s="47">
        <f t="shared" si="1"/>
        <v>1.4739583333333333</v>
      </c>
      <c r="I37" s="48">
        <f t="shared" si="2"/>
        <v>2.6752196381114115</v>
      </c>
      <c r="J37" s="41" t="str">
        <f t="shared" si="3"/>
        <v>BAIXO</v>
      </c>
    </row>
    <row r="38" spans="1:10" ht="15" customHeight="1" x14ac:dyDescent="0.25">
      <c r="A38" s="572"/>
      <c r="B38" s="595"/>
      <c r="C38" s="47">
        <f>IF(E38="A ser especificado pela instalação portuária, caso necessário","-",'Ameaças e Cnsq'!R73)</f>
        <v>1.8333333333333333</v>
      </c>
      <c r="D38" s="47">
        <f t="shared" si="0"/>
        <v>1.814990001828237</v>
      </c>
      <c r="E38" s="28" t="s">
        <v>396</v>
      </c>
      <c r="F38" s="47">
        <f>IF(E38="A ser especificado pela instalação portuária, caso necessário","-",'Ameaças e Cnsq'!S73)</f>
        <v>3</v>
      </c>
      <c r="G38" s="583"/>
      <c r="H38" s="47">
        <f t="shared" si="1"/>
        <v>2.473958333333333</v>
      </c>
      <c r="I38" s="48">
        <f t="shared" si="2"/>
        <v>4.4902096399396481</v>
      </c>
      <c r="J38" s="41" t="str">
        <f t="shared" si="3"/>
        <v>MÉDIO</v>
      </c>
    </row>
    <row r="39" spans="1:10" ht="15" customHeight="1" x14ac:dyDescent="0.25">
      <c r="A39" s="572"/>
      <c r="B39" s="595"/>
      <c r="C39" s="47">
        <f>IF(E39="A ser especificado pela instalação portuária, caso necessário","-",'Ameaças e Cnsq'!R74)</f>
        <v>1.8333333333333333</v>
      </c>
      <c r="D39" s="47">
        <f t="shared" si="0"/>
        <v>1.814990001828237</v>
      </c>
      <c r="E39" s="28" t="s">
        <v>393</v>
      </c>
      <c r="F39" s="47">
        <f>IF(E39="A ser especificado pela instalação portuária, caso necessário","-",'Ameaças e Cnsq'!S74)</f>
        <v>2</v>
      </c>
      <c r="G39" s="583"/>
      <c r="H39" s="47">
        <f t="shared" si="1"/>
        <v>1.9739583333333333</v>
      </c>
      <c r="I39" s="48">
        <f t="shared" si="2"/>
        <v>3.58271463902553</v>
      </c>
      <c r="J39" s="41" t="str">
        <f t="shared" si="3"/>
        <v>BAIXO</v>
      </c>
    </row>
    <row r="40" spans="1:10" ht="15" customHeight="1" x14ac:dyDescent="0.25">
      <c r="A40" s="572"/>
      <c r="B40" s="595"/>
      <c r="C40" s="47">
        <f>IF(E40="A ser especificado pela instalação portuária, caso necessário","-",'Ameaças e Cnsq'!R75)</f>
        <v>1.8333333333333333</v>
      </c>
      <c r="D40" s="47">
        <f t="shared" si="0"/>
        <v>1.814990001828237</v>
      </c>
      <c r="E40" s="28" t="s">
        <v>391</v>
      </c>
      <c r="F40" s="47">
        <f>IF(E40="A ser especificado pela instalação portuária, caso necessário","-",'Ameaças e Cnsq'!S75)</f>
        <v>1</v>
      </c>
      <c r="G40" s="583"/>
      <c r="H40" s="47">
        <f t="shared" si="1"/>
        <v>1.4739583333333333</v>
      </c>
      <c r="I40" s="48">
        <f t="shared" si="2"/>
        <v>2.6752196381114115</v>
      </c>
      <c r="J40" s="41" t="str">
        <f t="shared" si="3"/>
        <v>BAIXO</v>
      </c>
    </row>
    <row r="41" spans="1:10" ht="15" customHeight="1" x14ac:dyDescent="0.25">
      <c r="A41" s="572"/>
      <c r="B41" s="595"/>
      <c r="C41" s="47">
        <f>IF(E41="A ser especificado pela instalação portuária, caso necessário","-",'Ameaças e Cnsq'!R76)</f>
        <v>1.8333333333333333</v>
      </c>
      <c r="D41" s="47">
        <f t="shared" si="0"/>
        <v>1.814990001828237</v>
      </c>
      <c r="E41" s="28" t="s">
        <v>389</v>
      </c>
      <c r="F41" s="47">
        <f>IF(E41="A ser especificado pela instalação portuária, caso necessário","-",'Ameaças e Cnsq'!S76)</f>
        <v>3</v>
      </c>
      <c r="G41" s="583"/>
      <c r="H41" s="47">
        <f t="shared" si="1"/>
        <v>2.473958333333333</v>
      </c>
      <c r="I41" s="48">
        <f t="shared" si="2"/>
        <v>4.4902096399396481</v>
      </c>
      <c r="J41" s="41" t="str">
        <f t="shared" si="3"/>
        <v>MÉDIO</v>
      </c>
    </row>
    <row r="42" spans="1:10" ht="15" customHeight="1" x14ac:dyDescent="0.25">
      <c r="A42" s="572"/>
      <c r="B42" s="595"/>
      <c r="C42" s="47">
        <f>IF(E42="A ser especificado pela instalação portuária, caso necessário","-",'Ameaças e Cnsq'!R77)</f>
        <v>1.8333333333333333</v>
      </c>
      <c r="D42" s="47">
        <f t="shared" si="0"/>
        <v>1.814990001828237</v>
      </c>
      <c r="E42" s="28" t="s">
        <v>411</v>
      </c>
      <c r="F42" s="47">
        <f>IF(E42="A ser especificado pela instalação portuária, caso necessário","-",'Ameaças e Cnsq'!S77)</f>
        <v>2</v>
      </c>
      <c r="G42" s="583"/>
      <c r="H42" s="47">
        <f t="shared" si="1"/>
        <v>1.9739583333333333</v>
      </c>
      <c r="I42" s="48">
        <f t="shared" si="2"/>
        <v>3.58271463902553</v>
      </c>
      <c r="J42" s="41" t="str">
        <f t="shared" si="3"/>
        <v>BAIXO</v>
      </c>
    </row>
    <row r="43" spans="1:10" ht="15" customHeight="1" x14ac:dyDescent="0.25">
      <c r="A43" s="572"/>
      <c r="B43" s="594"/>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3"/>
      <c r="H43" s="47" t="str">
        <f t="shared" si="1"/>
        <v>-</v>
      </c>
      <c r="I43" s="48" t="str">
        <f t="shared" si="2"/>
        <v>-</v>
      </c>
      <c r="J43" s="41" t="str">
        <f t="shared" si="3"/>
        <v>-</v>
      </c>
    </row>
    <row r="44" spans="1:10" ht="15" customHeight="1" x14ac:dyDescent="0.25">
      <c r="A44" s="572"/>
      <c r="B44" s="588" t="s">
        <v>615</v>
      </c>
      <c r="C44" s="49">
        <f>IF(E44="A ser especificado pela instalação portuária, caso necessário","-",'Ameaças e Cnsq'!R85)</f>
        <v>1.8333333333333333</v>
      </c>
      <c r="D44" s="49">
        <f t="shared" si="0"/>
        <v>1.814990001828237</v>
      </c>
      <c r="E44" s="42" t="s">
        <v>377</v>
      </c>
      <c r="F44" s="49">
        <f>IF(E44="A ser especificado pela instalação portuária, caso necessário","-",'Ameaças e Cnsq'!S85)</f>
        <v>3</v>
      </c>
      <c r="G44" s="583"/>
      <c r="H44" s="49">
        <f t="shared" si="1"/>
        <v>2.473958333333333</v>
      </c>
      <c r="I44" s="50">
        <f t="shared" si="2"/>
        <v>4.4902096399396481</v>
      </c>
      <c r="J44" s="51" t="str">
        <f t="shared" si="3"/>
        <v>MÉDIO</v>
      </c>
    </row>
    <row r="45" spans="1:10" ht="15" customHeight="1" x14ac:dyDescent="0.25">
      <c r="A45" s="572"/>
      <c r="B45" s="589"/>
      <c r="C45" s="49">
        <f>IF(E45="A ser especificado pela instalação portuária, caso necessário","-",'Ameaças e Cnsq'!R86)</f>
        <v>1.8333333333333333</v>
      </c>
      <c r="D45" s="49">
        <f t="shared" si="0"/>
        <v>1.814990001828237</v>
      </c>
      <c r="E45" s="42" t="s">
        <v>361</v>
      </c>
      <c r="F45" s="49">
        <f>IF(E45="A ser especificado pela instalação portuária, caso necessário","-",'Ameaças e Cnsq'!S86)</f>
        <v>2</v>
      </c>
      <c r="G45" s="583"/>
      <c r="H45" s="49">
        <f t="shared" si="1"/>
        <v>1.9739583333333333</v>
      </c>
      <c r="I45" s="50">
        <f t="shared" si="2"/>
        <v>3.58271463902553</v>
      </c>
      <c r="J45" s="51" t="str">
        <f t="shared" si="3"/>
        <v>BAIXO</v>
      </c>
    </row>
    <row r="46" spans="1:10" ht="15" customHeight="1" x14ac:dyDescent="0.25">
      <c r="A46" s="572"/>
      <c r="B46" s="589"/>
      <c r="C46" s="49">
        <f>IF(E46="A ser especificado pela instalação portuária, caso necessário","-",'Ameaças e Cnsq'!R87)</f>
        <v>1.8333333333333333</v>
      </c>
      <c r="D46" s="49">
        <f t="shared" si="0"/>
        <v>1.814990001828237</v>
      </c>
      <c r="E46" s="42" t="s">
        <v>396</v>
      </c>
      <c r="F46" s="49">
        <f>IF(E46="A ser especificado pela instalação portuária, caso necessário","-",'Ameaças e Cnsq'!S87)</f>
        <v>1</v>
      </c>
      <c r="G46" s="583"/>
      <c r="H46" s="49">
        <f t="shared" si="1"/>
        <v>1.4739583333333333</v>
      </c>
      <c r="I46" s="50">
        <f t="shared" si="2"/>
        <v>2.6752196381114115</v>
      </c>
      <c r="J46" s="51" t="str">
        <f t="shared" si="3"/>
        <v>BAIXO</v>
      </c>
    </row>
    <row r="47" spans="1:10" ht="30" x14ac:dyDescent="0.25">
      <c r="A47" s="572"/>
      <c r="B47" s="589"/>
      <c r="C47" s="49">
        <f>IF(E47="A ser especificado pela instalação portuária, caso necessário","-",'Ameaças e Cnsq'!R88)</f>
        <v>1.8333333333333333</v>
      </c>
      <c r="D47" s="49">
        <f t="shared" si="0"/>
        <v>1.814990001828237</v>
      </c>
      <c r="E47" s="42" t="s">
        <v>359</v>
      </c>
      <c r="F47" s="49">
        <f>IF(E47="A ser especificado pela instalação portuária, caso necessário","-",'Ameaças e Cnsq'!S88)</f>
        <v>3</v>
      </c>
      <c r="G47" s="583"/>
      <c r="H47" s="49">
        <f t="shared" si="1"/>
        <v>2.473958333333333</v>
      </c>
      <c r="I47" s="50">
        <f t="shared" si="2"/>
        <v>4.4902096399396481</v>
      </c>
      <c r="J47" s="51" t="str">
        <f t="shared" si="3"/>
        <v>MÉDIO</v>
      </c>
    </row>
    <row r="48" spans="1:10" ht="15" customHeight="1" x14ac:dyDescent="0.25">
      <c r="A48" s="572"/>
      <c r="B48" s="589"/>
      <c r="C48" s="49">
        <f>IF(E48="A ser especificado pela instalação portuária, caso necessário","-",'Ameaças e Cnsq'!R89)</f>
        <v>1.8333333333333333</v>
      </c>
      <c r="D48" s="49">
        <f t="shared" si="0"/>
        <v>1.814990001828237</v>
      </c>
      <c r="E48" s="42" t="s">
        <v>393</v>
      </c>
      <c r="F48" s="49">
        <f>IF(E48="A ser especificado pela instalação portuária, caso necessário","-",'Ameaças e Cnsq'!S89)</f>
        <v>2</v>
      </c>
      <c r="G48" s="583"/>
      <c r="H48" s="49">
        <f t="shared" si="1"/>
        <v>1.9739583333333333</v>
      </c>
      <c r="I48" s="50">
        <f t="shared" si="2"/>
        <v>3.58271463902553</v>
      </c>
      <c r="J48" s="51" t="str">
        <f t="shared" si="3"/>
        <v>BAIXO</v>
      </c>
    </row>
    <row r="49" spans="1:10" ht="15" customHeight="1" x14ac:dyDescent="0.25">
      <c r="A49" s="572"/>
      <c r="B49" s="589"/>
      <c r="C49" s="49">
        <f>IF(E49="A ser especificado pela instalação portuária, caso necessário","-",'Ameaças e Cnsq'!R90)</f>
        <v>1.8333333333333333</v>
      </c>
      <c r="D49" s="49">
        <f t="shared" si="0"/>
        <v>1.814990001828237</v>
      </c>
      <c r="E49" s="42" t="s">
        <v>391</v>
      </c>
      <c r="F49" s="49">
        <f>IF(E49="A ser especificado pela instalação portuária, caso necessário","-",'Ameaças e Cnsq'!S90)</f>
        <v>1</v>
      </c>
      <c r="G49" s="583"/>
      <c r="H49" s="49">
        <f t="shared" si="1"/>
        <v>1.4739583333333333</v>
      </c>
      <c r="I49" s="50">
        <f t="shared" si="2"/>
        <v>2.6752196381114115</v>
      </c>
      <c r="J49" s="51" t="str">
        <f t="shared" si="3"/>
        <v>BAIXO</v>
      </c>
    </row>
    <row r="50" spans="1:10" ht="15" customHeight="1" x14ac:dyDescent="0.25">
      <c r="A50" s="572"/>
      <c r="B50" s="589"/>
      <c r="C50" s="49">
        <f>IF(E50="A ser especificado pela instalação portuária, caso necessário","-",'Ameaças e Cnsq'!R91)</f>
        <v>1.8333333333333333</v>
      </c>
      <c r="D50" s="49">
        <f t="shared" si="0"/>
        <v>1.814990001828237</v>
      </c>
      <c r="E50" s="42" t="s">
        <v>389</v>
      </c>
      <c r="F50" s="49">
        <f>IF(E50="A ser especificado pela instalação portuária, caso necessário","-",'Ameaças e Cnsq'!S91)</f>
        <v>3</v>
      </c>
      <c r="G50" s="583"/>
      <c r="H50" s="49">
        <f t="shared" si="1"/>
        <v>2.473958333333333</v>
      </c>
      <c r="I50" s="50">
        <f t="shared" si="2"/>
        <v>4.4902096399396481</v>
      </c>
      <c r="J50" s="51" t="str">
        <f t="shared" si="3"/>
        <v>MÉDIO</v>
      </c>
    </row>
    <row r="51" spans="1:10" ht="15" customHeight="1" x14ac:dyDescent="0.25">
      <c r="A51" s="572"/>
      <c r="B51" s="589"/>
      <c r="C51" s="49">
        <f>IF(E51="A ser especificado pela instalação portuária, caso necessário","-",'Ameaças e Cnsq'!R92)</f>
        <v>2</v>
      </c>
      <c r="D51" s="49">
        <f t="shared" si="0"/>
        <v>1.8983233351615705</v>
      </c>
      <c r="E51" s="42" t="s">
        <v>411</v>
      </c>
      <c r="F51" s="49">
        <f>IF(E51="A ser especificado pela instalação portuária, caso necessário","-",'Ameaças e Cnsq'!S92)</f>
        <v>2</v>
      </c>
      <c r="G51" s="583"/>
      <c r="H51" s="49">
        <f t="shared" si="1"/>
        <v>1.9739583333333333</v>
      </c>
      <c r="I51" s="50">
        <f t="shared" si="2"/>
        <v>3.7472111668033081</v>
      </c>
      <c r="J51" s="51" t="str">
        <f t="shared" si="3"/>
        <v>MÉDIO</v>
      </c>
    </row>
    <row r="52" spans="1:10" ht="15" customHeight="1" x14ac:dyDescent="0.25">
      <c r="A52" s="572"/>
      <c r="B52" s="591"/>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3"/>
      <c r="H52" s="49" t="str">
        <f t="shared" si="1"/>
        <v>-</v>
      </c>
      <c r="I52" s="50" t="str">
        <f t="shared" si="2"/>
        <v>-</v>
      </c>
      <c r="J52" s="51" t="str">
        <f t="shared" si="3"/>
        <v>-</v>
      </c>
    </row>
    <row r="53" spans="1:10" ht="15" customHeight="1" x14ac:dyDescent="0.25">
      <c r="A53" s="572"/>
      <c r="B53" s="593" t="s">
        <v>616</v>
      </c>
      <c r="C53" s="47">
        <f>IF(E53="A ser especificado pela instalação portuária, caso necessário","-",'Ameaças e Cnsq'!R100)</f>
        <v>1.8333333333333333</v>
      </c>
      <c r="D53" s="47">
        <f t="shared" si="0"/>
        <v>1.814990001828237</v>
      </c>
      <c r="E53" s="28" t="s">
        <v>377</v>
      </c>
      <c r="F53" s="47">
        <f>IF(E53="A ser especificado pela instalação portuária, caso necessário","-",'Ameaças e Cnsq'!S100)</f>
        <v>1</v>
      </c>
      <c r="G53" s="583"/>
      <c r="H53" s="47">
        <f t="shared" si="1"/>
        <v>1.4739583333333333</v>
      </c>
      <c r="I53" s="48">
        <f t="shared" si="2"/>
        <v>2.6752196381114115</v>
      </c>
      <c r="J53" s="41" t="str">
        <f t="shared" si="3"/>
        <v>BAIXO</v>
      </c>
    </row>
    <row r="54" spans="1:10" ht="15" customHeight="1" x14ac:dyDescent="0.25">
      <c r="A54" s="572"/>
      <c r="B54" s="595"/>
      <c r="C54" s="47">
        <f>IF(E54="A ser especificado pela instalação portuária, caso necessário","-",'Ameaças e Cnsq'!R101)</f>
        <v>1.8333333333333333</v>
      </c>
      <c r="D54" s="47">
        <f t="shared" si="0"/>
        <v>1.814990001828237</v>
      </c>
      <c r="E54" s="28" t="s">
        <v>361</v>
      </c>
      <c r="F54" s="47">
        <f>IF(E54="A ser especificado pela instalação portuária, caso necessário","-",'Ameaças e Cnsq'!S101)</f>
        <v>3</v>
      </c>
      <c r="G54" s="583"/>
      <c r="H54" s="47">
        <f t="shared" si="1"/>
        <v>2.473958333333333</v>
      </c>
      <c r="I54" s="48">
        <f t="shared" si="2"/>
        <v>4.4902096399396481</v>
      </c>
      <c r="J54" s="41" t="str">
        <f t="shared" si="3"/>
        <v>MÉDIO</v>
      </c>
    </row>
    <row r="55" spans="1:10" ht="15" customHeight="1" x14ac:dyDescent="0.25">
      <c r="A55" s="572"/>
      <c r="B55" s="595"/>
      <c r="C55" s="47">
        <f>IF(E55="A ser especificado pela instalação portuária, caso necessário","-",'Ameaças e Cnsq'!R102)</f>
        <v>1.8333333333333333</v>
      </c>
      <c r="D55" s="47">
        <f t="shared" si="0"/>
        <v>1.814990001828237</v>
      </c>
      <c r="E55" s="28" t="s">
        <v>396</v>
      </c>
      <c r="F55" s="47">
        <f>IF(E55="A ser especificado pela instalação portuária, caso necessário","-",'Ameaças e Cnsq'!S102)</f>
        <v>2</v>
      </c>
      <c r="G55" s="583"/>
      <c r="H55" s="47">
        <f t="shared" si="1"/>
        <v>1.9739583333333333</v>
      </c>
      <c r="I55" s="48">
        <f t="shared" si="2"/>
        <v>3.58271463902553</v>
      </c>
      <c r="J55" s="41" t="str">
        <f t="shared" si="3"/>
        <v>BAIXO</v>
      </c>
    </row>
    <row r="56" spans="1:10" ht="30" x14ac:dyDescent="0.25">
      <c r="A56" s="572"/>
      <c r="B56" s="595"/>
      <c r="C56" s="47">
        <f>IF(E56="A ser especificado pela instalação portuária, caso necessário","-",'Ameaças e Cnsq'!R103)</f>
        <v>1.8333333333333333</v>
      </c>
      <c r="D56" s="47">
        <f t="shared" si="0"/>
        <v>1.814990001828237</v>
      </c>
      <c r="E56" s="28" t="s">
        <v>359</v>
      </c>
      <c r="F56" s="47">
        <f>IF(E56="A ser especificado pela instalação portuária, caso necessário","-",'Ameaças e Cnsq'!S103)</f>
        <v>1</v>
      </c>
      <c r="G56" s="583"/>
      <c r="H56" s="47">
        <f t="shared" si="1"/>
        <v>1.4739583333333333</v>
      </c>
      <c r="I56" s="48">
        <f t="shared" si="2"/>
        <v>2.6752196381114115</v>
      </c>
      <c r="J56" s="41" t="str">
        <f t="shared" si="3"/>
        <v>BAIXO</v>
      </c>
    </row>
    <row r="57" spans="1:10" ht="15" customHeight="1" x14ac:dyDescent="0.25">
      <c r="A57" s="572"/>
      <c r="B57" s="595"/>
      <c r="C57" s="47">
        <f>IF(E57="A ser especificado pela instalação portuária, caso necessário","-",'Ameaças e Cnsq'!R104)</f>
        <v>1.8333333333333333</v>
      </c>
      <c r="D57" s="47">
        <f t="shared" si="0"/>
        <v>1.814990001828237</v>
      </c>
      <c r="E57" s="28" t="s">
        <v>393</v>
      </c>
      <c r="F57" s="47">
        <f>IF(E57="A ser especificado pela instalação portuária, caso necessário","-",'Ameaças e Cnsq'!S104)</f>
        <v>3</v>
      </c>
      <c r="G57" s="583"/>
      <c r="H57" s="47">
        <f t="shared" si="1"/>
        <v>2.473958333333333</v>
      </c>
      <c r="I57" s="48">
        <f t="shared" si="2"/>
        <v>4.4902096399396481</v>
      </c>
      <c r="J57" s="41" t="str">
        <f t="shared" si="3"/>
        <v>MÉDIO</v>
      </c>
    </row>
    <row r="58" spans="1:10" ht="15" customHeight="1" x14ac:dyDescent="0.25">
      <c r="A58" s="572"/>
      <c r="B58" s="595"/>
      <c r="C58" s="47">
        <f>IF(E58="A ser especificado pela instalação portuária, caso necessário","-",'Ameaças e Cnsq'!R105)</f>
        <v>1.8333333333333333</v>
      </c>
      <c r="D58" s="47">
        <f t="shared" si="0"/>
        <v>1.814990001828237</v>
      </c>
      <c r="E58" s="28" t="s">
        <v>391</v>
      </c>
      <c r="F58" s="47">
        <f>IF(E58="A ser especificado pela instalação portuária, caso necessário","-",'Ameaças e Cnsq'!S105)</f>
        <v>2</v>
      </c>
      <c r="G58" s="583"/>
      <c r="H58" s="47">
        <f t="shared" si="1"/>
        <v>1.9739583333333333</v>
      </c>
      <c r="I58" s="48">
        <f t="shared" si="2"/>
        <v>3.58271463902553</v>
      </c>
      <c r="J58" s="41" t="str">
        <f t="shared" si="3"/>
        <v>BAIXO</v>
      </c>
    </row>
    <row r="59" spans="1:10" ht="15" customHeight="1" x14ac:dyDescent="0.25">
      <c r="A59" s="572"/>
      <c r="B59" s="595"/>
      <c r="C59" s="47">
        <f>IF(E59="A ser especificado pela instalação portuária, caso necessário","-",'Ameaças e Cnsq'!R106)</f>
        <v>1.8333333333333333</v>
      </c>
      <c r="D59" s="47">
        <f t="shared" si="0"/>
        <v>1.814990001828237</v>
      </c>
      <c r="E59" s="28" t="s">
        <v>389</v>
      </c>
      <c r="F59" s="47">
        <f>IF(E59="A ser especificado pela instalação portuária, caso necessário","-",'Ameaças e Cnsq'!S106)</f>
        <v>2</v>
      </c>
      <c r="G59" s="583"/>
      <c r="H59" s="47">
        <f t="shared" si="1"/>
        <v>1.9739583333333333</v>
      </c>
      <c r="I59" s="48">
        <f t="shared" si="2"/>
        <v>3.58271463902553</v>
      </c>
      <c r="J59" s="41" t="str">
        <f t="shared" si="3"/>
        <v>BAIXO</v>
      </c>
    </row>
    <row r="60" spans="1:10" ht="15" customHeight="1" x14ac:dyDescent="0.25">
      <c r="A60" s="572"/>
      <c r="B60" s="594"/>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3"/>
      <c r="H60" s="47" t="str">
        <f t="shared" si="1"/>
        <v>-</v>
      </c>
      <c r="I60" s="48" t="str">
        <f t="shared" si="2"/>
        <v>-</v>
      </c>
      <c r="J60" s="41" t="str">
        <f t="shared" si="3"/>
        <v>-</v>
      </c>
    </row>
    <row r="61" spans="1:10" ht="15" customHeight="1" x14ac:dyDescent="0.25">
      <c r="A61" s="572"/>
      <c r="B61" s="564" t="s">
        <v>617</v>
      </c>
      <c r="C61" s="49" t="str">
        <f>IF(E61="A ser especificado pela instalação portuária, caso necessário","-",'Ameaças e Cnsq'!R114)</f>
        <v>-</v>
      </c>
      <c r="D61" s="49">
        <f t="shared" si="0"/>
        <v>1.7966466703231407</v>
      </c>
      <c r="E61" s="44" t="s">
        <v>377</v>
      </c>
      <c r="F61" s="49">
        <f>IF(E61="A ser especificado pela instalação portuária, caso necessário","-",'Ameaças e Cnsq'!S114)</f>
        <v>3</v>
      </c>
      <c r="G61" s="583"/>
      <c r="H61" s="49">
        <f t="shared" si="1"/>
        <v>2.473958333333333</v>
      </c>
      <c r="I61" s="50">
        <f t="shared" si="2"/>
        <v>4.4448290021015193</v>
      </c>
      <c r="J61" s="51" t="str">
        <f t="shared" si="3"/>
        <v>MÉDIO</v>
      </c>
    </row>
    <row r="62" spans="1:10" ht="15" customHeight="1" x14ac:dyDescent="0.25">
      <c r="A62" s="572"/>
      <c r="B62" s="565"/>
      <c r="C62" s="49">
        <f>IF(E62="A ser especificado pela instalação portuária, caso necessário","-",'Ameaças e Cnsq'!R115)</f>
        <v>1.8333333333333333</v>
      </c>
      <c r="D62" s="49">
        <f t="shared" si="0"/>
        <v>1.814990001828237</v>
      </c>
      <c r="E62" s="44" t="s">
        <v>361</v>
      </c>
      <c r="F62" s="49">
        <f>IF(E62="A ser especificado pela instalação portuária, caso necessário","-",'Ameaças e Cnsq'!S115)</f>
        <v>2</v>
      </c>
      <c r="G62" s="583"/>
      <c r="H62" s="49">
        <f t="shared" si="1"/>
        <v>1.9739583333333333</v>
      </c>
      <c r="I62" s="50">
        <f t="shared" si="2"/>
        <v>3.58271463902553</v>
      </c>
      <c r="J62" s="51" t="str">
        <f t="shared" si="3"/>
        <v>BAIXO</v>
      </c>
    </row>
    <row r="63" spans="1:10" ht="15" customHeight="1" x14ac:dyDescent="0.25">
      <c r="A63" s="572"/>
      <c r="B63" s="565"/>
      <c r="C63" s="49">
        <f>IF(E63="A ser especificado pela instalação portuária, caso necessário","-",'Ameaças e Cnsq'!R116)</f>
        <v>1.8333333333333333</v>
      </c>
      <c r="D63" s="49">
        <f t="shared" si="0"/>
        <v>1.814990001828237</v>
      </c>
      <c r="E63" s="44" t="s">
        <v>396</v>
      </c>
      <c r="F63" s="49">
        <f>IF(E63="A ser especificado pela instalação portuária, caso necessário","-",'Ameaças e Cnsq'!S116)</f>
        <v>1</v>
      </c>
      <c r="G63" s="583"/>
      <c r="H63" s="49">
        <f t="shared" si="1"/>
        <v>1.4739583333333333</v>
      </c>
      <c r="I63" s="50">
        <f t="shared" si="2"/>
        <v>2.6752196381114115</v>
      </c>
      <c r="J63" s="51" t="str">
        <f t="shared" si="3"/>
        <v>BAIXO</v>
      </c>
    </row>
    <row r="64" spans="1:10" ht="30" x14ac:dyDescent="0.25">
      <c r="A64" s="572"/>
      <c r="B64" s="565"/>
      <c r="C64" s="49">
        <f>IF(E64="A ser especificado pela instalação portuária, caso necessário","-",'Ameaças e Cnsq'!R117)</f>
        <v>1.8333333333333333</v>
      </c>
      <c r="D64" s="49">
        <f t="shared" si="0"/>
        <v>1.814990001828237</v>
      </c>
      <c r="E64" s="44" t="s">
        <v>359</v>
      </c>
      <c r="F64" s="49">
        <f>IF(E64="A ser especificado pela instalação portuária, caso necessário","-",'Ameaças e Cnsq'!S117)</f>
        <v>3</v>
      </c>
      <c r="G64" s="583"/>
      <c r="H64" s="49">
        <f t="shared" si="1"/>
        <v>2.473958333333333</v>
      </c>
      <c r="I64" s="50">
        <f t="shared" si="2"/>
        <v>4.4902096399396481</v>
      </c>
      <c r="J64" s="51" t="str">
        <f t="shared" si="3"/>
        <v>MÉDIO</v>
      </c>
    </row>
    <row r="65" spans="1:10" ht="15" customHeight="1" x14ac:dyDescent="0.25">
      <c r="A65" s="572"/>
      <c r="B65" s="565"/>
      <c r="C65" s="49">
        <f>IF(E65="A ser especificado pela instalação portuária, caso necessário","-",'Ameaças e Cnsq'!R118)</f>
        <v>1.8333333333333333</v>
      </c>
      <c r="D65" s="49">
        <f t="shared" si="0"/>
        <v>1.814990001828237</v>
      </c>
      <c r="E65" s="44" t="s">
        <v>393</v>
      </c>
      <c r="F65" s="49">
        <f>IF(E65="A ser especificado pela instalação portuária, caso necessário","-",'Ameaças e Cnsq'!S118)</f>
        <v>2</v>
      </c>
      <c r="G65" s="583"/>
      <c r="H65" s="49">
        <f t="shared" si="1"/>
        <v>1.9739583333333333</v>
      </c>
      <c r="I65" s="50">
        <f t="shared" si="2"/>
        <v>3.58271463902553</v>
      </c>
      <c r="J65" s="51" t="str">
        <f t="shared" si="3"/>
        <v>BAIXO</v>
      </c>
    </row>
    <row r="66" spans="1:10" ht="15" customHeight="1" x14ac:dyDescent="0.25">
      <c r="A66" s="572"/>
      <c r="B66" s="565"/>
      <c r="C66" s="49">
        <f>IF(E66="A ser especificado pela instalação portuária, caso necessário","-",'Ameaças e Cnsq'!R119)</f>
        <v>1.8333333333333333</v>
      </c>
      <c r="D66" s="49">
        <f t="shared" si="0"/>
        <v>1.814990001828237</v>
      </c>
      <c r="E66" s="44" t="s">
        <v>391</v>
      </c>
      <c r="F66" s="49">
        <f>IF(E66="A ser especificado pela instalação portuária, caso necessário","-",'Ameaças e Cnsq'!S119)</f>
        <v>1</v>
      </c>
      <c r="G66" s="583"/>
      <c r="H66" s="49">
        <f t="shared" si="1"/>
        <v>1.4739583333333333</v>
      </c>
      <c r="I66" s="50">
        <f t="shared" si="2"/>
        <v>2.6752196381114115</v>
      </c>
      <c r="J66" s="51" t="str">
        <f t="shared" si="3"/>
        <v>BAIXO</v>
      </c>
    </row>
    <row r="67" spans="1:10" ht="15" customHeight="1" x14ac:dyDescent="0.25">
      <c r="A67" s="572"/>
      <c r="B67" s="565"/>
      <c r="C67" s="49">
        <f>IF(E67="A ser especificado pela instalação portuária, caso necessário","-",'Ameaças e Cnsq'!R120)</f>
        <v>1.8333333333333333</v>
      </c>
      <c r="D67" s="49">
        <f t="shared" si="0"/>
        <v>1.814990001828237</v>
      </c>
      <c r="E67" s="44" t="s">
        <v>389</v>
      </c>
      <c r="F67" s="49">
        <f>IF(E67="A ser especificado pela instalação portuária, caso necessário","-",'Ameaças e Cnsq'!S120)</f>
        <v>3</v>
      </c>
      <c r="G67" s="583"/>
      <c r="H67" s="49">
        <f t="shared" si="1"/>
        <v>2.473958333333333</v>
      </c>
      <c r="I67" s="50">
        <f t="shared" si="2"/>
        <v>4.4902096399396481</v>
      </c>
      <c r="J67" s="51" t="str">
        <f t="shared" si="3"/>
        <v>MÉDIO</v>
      </c>
    </row>
    <row r="68" spans="1:10" ht="15" customHeight="1" x14ac:dyDescent="0.25">
      <c r="A68" s="572"/>
      <c r="B68" s="565"/>
      <c r="C68" s="49">
        <f>IF(E68="A ser especificado pela instalação portuária, caso necessário","-",'Ameaças e Cnsq'!R121)</f>
        <v>1.8333333333333333</v>
      </c>
      <c r="D68" s="49">
        <f t="shared" si="0"/>
        <v>1.814990001828237</v>
      </c>
      <c r="E68" s="44" t="s">
        <v>372</v>
      </c>
      <c r="F68" s="49">
        <f>IF(E68="A ser especificado pela instalação portuária, caso necessário","-",'Ameaças e Cnsq'!S121)</f>
        <v>2</v>
      </c>
      <c r="G68" s="583"/>
      <c r="H68" s="49">
        <f t="shared" si="1"/>
        <v>1.9739583333333333</v>
      </c>
      <c r="I68" s="50">
        <f t="shared" si="2"/>
        <v>3.58271463902553</v>
      </c>
      <c r="J68" s="51" t="str">
        <f t="shared" si="3"/>
        <v>BAIXO</v>
      </c>
    </row>
    <row r="69" spans="1:10" ht="15" customHeight="1" x14ac:dyDescent="0.25">
      <c r="A69" s="572"/>
      <c r="B69" s="565"/>
      <c r="C69" s="49">
        <f>IF(E69="A ser especificado pela instalação portuária, caso necessário","-",'Ameaças e Cnsq'!R122)</f>
        <v>1.8333333333333333</v>
      </c>
      <c r="D69" s="49">
        <f t="shared" ref="D69:D96" si="4">IF(E69="A ser especificado pela instalação portuária, caso necessário","-",AVERAGE($A$4,C69))</f>
        <v>1.814990001828237</v>
      </c>
      <c r="E69" s="44" t="s">
        <v>386</v>
      </c>
      <c r="F69" s="49">
        <f>IF(E69="A ser especificado pela instalação portuária, caso necessário","-",'Ameaças e Cnsq'!S122)</f>
        <v>1</v>
      </c>
      <c r="G69" s="583"/>
      <c r="H69" s="49">
        <f t="shared" ref="H69:H96" si="5">IF(E69="A ser especificado pela instalação portuária, caso necessário","-",AVERAGE($G$4,F69))</f>
        <v>1.4739583333333333</v>
      </c>
      <c r="I69" s="50">
        <f t="shared" ref="I69:I96" si="6">IF(E69="A ser especificado pela instalação portuária, caso necessário","-",D69*H69)</f>
        <v>2.6752196381114115</v>
      </c>
      <c r="J69" s="51" t="str">
        <f t="shared" ref="J69:J96" si="7">IF(E69="A ser especificado pela instalação portuária, caso necessário","-",(IF(AND(I69&gt;=0.75,I69&lt;2.5),"MUITO BAIXO",IF(AND(I69&gt;=2.5,I69&lt;3.6),"BAIXO",IF(AND(I69&gt;=3.6,I69&lt;5.5),"MÉDIO",IF(AND(I69&gt;=5.5,I69&lt;7),"ALTO",IF(AND(I69&gt;=7,I69&lt;=9),"MUITO ALTO")))))))</f>
        <v>BAIXO</v>
      </c>
    </row>
    <row r="70" spans="1:10" ht="15" customHeight="1" x14ac:dyDescent="0.25">
      <c r="A70" s="572"/>
      <c r="B70" s="566"/>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3"/>
      <c r="H70" s="49" t="str">
        <f t="shared" si="5"/>
        <v>-</v>
      </c>
      <c r="I70" s="50" t="str">
        <f t="shared" si="6"/>
        <v>-</v>
      </c>
      <c r="J70" s="51" t="str">
        <f t="shared" si="7"/>
        <v>-</v>
      </c>
    </row>
    <row r="71" spans="1:10" ht="15" customHeight="1" x14ac:dyDescent="0.25">
      <c r="A71" s="572"/>
      <c r="B71" s="580" t="s">
        <v>618</v>
      </c>
      <c r="C71" s="47">
        <f>IF(E71="A ser especificado pela instalação portuária, caso necessário","-",'Ameaças e Cnsq'!R131)</f>
        <v>1.8333333333333333</v>
      </c>
      <c r="D71" s="47">
        <f t="shared" si="4"/>
        <v>1.814990001828237</v>
      </c>
      <c r="E71" s="29" t="s">
        <v>377</v>
      </c>
      <c r="F71" s="47">
        <f>IF(E71="A ser especificado pela instalação portuária, caso necessário","-",'Ameaças e Cnsq'!S131)</f>
        <v>1</v>
      </c>
      <c r="G71" s="583"/>
      <c r="H71" s="47">
        <f t="shared" si="5"/>
        <v>1.4739583333333333</v>
      </c>
      <c r="I71" s="48">
        <f t="shared" si="6"/>
        <v>2.6752196381114115</v>
      </c>
      <c r="J71" s="41" t="str">
        <f t="shared" si="7"/>
        <v>BAIXO</v>
      </c>
    </row>
    <row r="72" spans="1:10" ht="15" customHeight="1" x14ac:dyDescent="0.25">
      <c r="A72" s="572"/>
      <c r="B72" s="581"/>
      <c r="C72" s="47">
        <f>IF(E72="A ser especificado pela instalação portuária, caso necessário","-",'Ameaças e Cnsq'!R132)</f>
        <v>1.8333333333333333</v>
      </c>
      <c r="D72" s="47">
        <f t="shared" si="4"/>
        <v>1.814990001828237</v>
      </c>
      <c r="E72" s="29" t="s">
        <v>349</v>
      </c>
      <c r="F72" s="47">
        <f>IF(E72="A ser especificado pela instalação portuária, caso necessário","-",'Ameaças e Cnsq'!S132)</f>
        <v>3</v>
      </c>
      <c r="G72" s="583"/>
      <c r="H72" s="47">
        <f t="shared" si="5"/>
        <v>2.473958333333333</v>
      </c>
      <c r="I72" s="48">
        <f t="shared" si="6"/>
        <v>4.4902096399396481</v>
      </c>
      <c r="J72" s="41" t="str">
        <f t="shared" si="7"/>
        <v>MÉDIO</v>
      </c>
    </row>
    <row r="73" spans="1:10" ht="15" customHeight="1" x14ac:dyDescent="0.25">
      <c r="A73" s="572"/>
      <c r="B73" s="581"/>
      <c r="C73" s="47">
        <f>IF(E73="A ser especificado pela instalação portuária, caso necessário","-",'Ameaças e Cnsq'!R133)</f>
        <v>1.8333333333333333</v>
      </c>
      <c r="D73" s="47">
        <f t="shared" si="4"/>
        <v>1.814990001828237</v>
      </c>
      <c r="E73" s="29" t="s">
        <v>372</v>
      </c>
      <c r="F73" s="47">
        <f>IF(E73="A ser especificado pela instalação portuária, caso necessário","-",'Ameaças e Cnsq'!S133)</f>
        <v>2</v>
      </c>
      <c r="G73" s="583"/>
      <c r="H73" s="47">
        <f t="shared" si="5"/>
        <v>1.9739583333333333</v>
      </c>
      <c r="I73" s="48">
        <f t="shared" si="6"/>
        <v>3.58271463902553</v>
      </c>
      <c r="J73" s="41" t="str">
        <f t="shared" si="7"/>
        <v>BAIXO</v>
      </c>
    </row>
    <row r="74" spans="1:10" ht="15" customHeight="1" x14ac:dyDescent="0.25">
      <c r="A74" s="572"/>
      <c r="B74" s="592"/>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3"/>
      <c r="H74" s="47" t="str">
        <f t="shared" si="5"/>
        <v>-</v>
      </c>
      <c r="I74" s="48" t="str">
        <f t="shared" si="6"/>
        <v>-</v>
      </c>
      <c r="J74" s="41" t="str">
        <f t="shared" si="7"/>
        <v>-</v>
      </c>
    </row>
    <row r="75" spans="1:10" ht="15" customHeight="1" x14ac:dyDescent="0.25">
      <c r="A75" s="572"/>
      <c r="B75" s="564" t="s">
        <v>619</v>
      </c>
      <c r="C75" s="49">
        <f>IF(E75="A ser especificado pela instalação portuária, caso necessário","-",'Ameaças e Cnsq'!R141)</f>
        <v>2</v>
      </c>
      <c r="D75" s="49">
        <f t="shared" si="4"/>
        <v>1.8983233351615705</v>
      </c>
      <c r="E75" s="44" t="s">
        <v>377</v>
      </c>
      <c r="F75" s="49">
        <f>IF(E75="A ser especificado pela instalação portuária, caso necessário","-",'Ameaças e Cnsq'!S141)</f>
        <v>3</v>
      </c>
      <c r="G75" s="583"/>
      <c r="H75" s="49">
        <f t="shared" si="5"/>
        <v>2.473958333333333</v>
      </c>
      <c r="I75" s="50">
        <f t="shared" si="6"/>
        <v>4.6963728343840927</v>
      </c>
      <c r="J75" s="51" t="str">
        <f t="shared" si="7"/>
        <v>MÉDIO</v>
      </c>
    </row>
    <row r="76" spans="1:10" ht="15" customHeight="1" x14ac:dyDescent="0.25">
      <c r="A76" s="572"/>
      <c r="B76" s="565"/>
      <c r="C76" s="49">
        <f>IF(E76="A ser especificado pela instalação portuária, caso necessário","-",'Ameaças e Cnsq'!R142)</f>
        <v>2</v>
      </c>
      <c r="D76" s="49">
        <f t="shared" si="4"/>
        <v>1.8983233351615705</v>
      </c>
      <c r="E76" s="44" t="s">
        <v>361</v>
      </c>
      <c r="F76" s="49">
        <f>IF(E76="A ser especificado pela instalação portuária, caso necessário","-",'Ameaças e Cnsq'!S142)</f>
        <v>2</v>
      </c>
      <c r="G76" s="583"/>
      <c r="H76" s="49">
        <f t="shared" si="5"/>
        <v>1.9739583333333333</v>
      </c>
      <c r="I76" s="50">
        <f t="shared" si="6"/>
        <v>3.7472111668033081</v>
      </c>
      <c r="J76" s="51" t="str">
        <f t="shared" si="7"/>
        <v>MÉDIO</v>
      </c>
    </row>
    <row r="77" spans="1:10" ht="30" x14ac:dyDescent="0.25">
      <c r="A77" s="572"/>
      <c r="B77" s="565"/>
      <c r="C77" s="49">
        <f>IF(E77="A ser especificado pela instalação portuária, caso necessário","-",'Ameaças e Cnsq'!R143)</f>
        <v>2</v>
      </c>
      <c r="D77" s="49">
        <f t="shared" si="4"/>
        <v>1.8983233351615705</v>
      </c>
      <c r="E77" s="44" t="s">
        <v>359</v>
      </c>
      <c r="F77" s="49">
        <f>IF(E77="A ser especificado pela instalação portuária, caso necessário","-",'Ameaças e Cnsq'!S143)</f>
        <v>1</v>
      </c>
      <c r="G77" s="583"/>
      <c r="H77" s="49">
        <f t="shared" si="5"/>
        <v>1.4739583333333333</v>
      </c>
      <c r="I77" s="50">
        <f t="shared" si="6"/>
        <v>2.7980494992225231</v>
      </c>
      <c r="J77" s="51" t="str">
        <f t="shared" si="7"/>
        <v>BAIXO</v>
      </c>
    </row>
    <row r="78" spans="1:10" ht="15" customHeight="1" x14ac:dyDescent="0.25">
      <c r="A78" s="572"/>
      <c r="B78" s="565"/>
      <c r="C78" s="49">
        <f>IF(E78="A ser especificado pela instalação portuária, caso necessário","-",'Ameaças e Cnsq'!R144)</f>
        <v>1.9166666666666667</v>
      </c>
      <c r="D78" s="49">
        <f t="shared" si="4"/>
        <v>1.8566566684949037</v>
      </c>
      <c r="E78" s="44" t="s">
        <v>349</v>
      </c>
      <c r="F78" s="49">
        <f>IF(E78="A ser especificado pela instalação portuária, caso necessário","-",'Ameaças e Cnsq'!S144)</f>
        <v>3</v>
      </c>
      <c r="G78" s="583"/>
      <c r="H78" s="49">
        <f t="shared" si="5"/>
        <v>2.473958333333333</v>
      </c>
      <c r="I78" s="50">
        <f t="shared" si="6"/>
        <v>4.5932912371618704</v>
      </c>
      <c r="J78" s="51" t="str">
        <f t="shared" si="7"/>
        <v>MÉDIO</v>
      </c>
    </row>
    <row r="79" spans="1:10" ht="15" customHeight="1" x14ac:dyDescent="0.25">
      <c r="A79" s="572"/>
      <c r="B79" s="565"/>
      <c r="C79" s="49">
        <f>IF(E79="A ser especificado pela instalação portuária, caso necessário","-",'Ameaças e Cnsq'!R145)</f>
        <v>2</v>
      </c>
      <c r="D79" s="49">
        <f t="shared" si="4"/>
        <v>1.8983233351615705</v>
      </c>
      <c r="E79" s="44" t="s">
        <v>372</v>
      </c>
      <c r="F79" s="49">
        <f>IF(E79="A ser especificado pela instalação portuária, caso necessário","-",'Ameaças e Cnsq'!S145)</f>
        <v>2</v>
      </c>
      <c r="G79" s="583"/>
      <c r="H79" s="49">
        <f t="shared" si="5"/>
        <v>1.9739583333333333</v>
      </c>
      <c r="I79" s="50">
        <f t="shared" si="6"/>
        <v>3.7472111668033081</v>
      </c>
      <c r="J79" s="51" t="str">
        <f t="shared" si="7"/>
        <v>MÉDIO</v>
      </c>
    </row>
    <row r="80" spans="1:10" ht="30" x14ac:dyDescent="0.25">
      <c r="A80" s="572"/>
      <c r="B80" s="565"/>
      <c r="C80" s="49">
        <f>IF(E80="A ser especificado pela instalação portuária, caso necessário","-",'Ameaças e Cnsq'!R146)</f>
        <v>2</v>
      </c>
      <c r="D80" s="49">
        <f t="shared" si="4"/>
        <v>1.8983233351615705</v>
      </c>
      <c r="E80" s="44" t="s">
        <v>370</v>
      </c>
      <c r="F80" s="49">
        <f>IF(E80="A ser especificado pela instalação portuária, caso necessário","-",'Ameaças e Cnsq'!S146)</f>
        <v>1</v>
      </c>
      <c r="G80" s="583"/>
      <c r="H80" s="49">
        <f t="shared" si="5"/>
        <v>1.4739583333333333</v>
      </c>
      <c r="I80" s="50">
        <f t="shared" si="6"/>
        <v>2.7980494992225231</v>
      </c>
      <c r="J80" s="51" t="str">
        <f t="shared" si="7"/>
        <v>BAIXO</v>
      </c>
    </row>
    <row r="81" spans="1:10" ht="15" customHeight="1" x14ac:dyDescent="0.25">
      <c r="A81" s="572"/>
      <c r="B81" s="565"/>
      <c r="C81" s="49">
        <f>IF(E81="A ser especificado pela instalação portuária, caso necessário","-",'Ameaças e Cnsq'!R147)</f>
        <v>2</v>
      </c>
      <c r="D81" s="49">
        <f t="shared" si="4"/>
        <v>1.8983233351615705</v>
      </c>
      <c r="E81" s="44" t="s">
        <v>368</v>
      </c>
      <c r="F81" s="49">
        <f>IF(E81="A ser especificado pela instalação portuária, caso necessário","-",'Ameaças e Cnsq'!S147)</f>
        <v>3</v>
      </c>
      <c r="G81" s="583"/>
      <c r="H81" s="49">
        <f t="shared" si="5"/>
        <v>2.473958333333333</v>
      </c>
      <c r="I81" s="50">
        <f t="shared" si="6"/>
        <v>4.6963728343840927</v>
      </c>
      <c r="J81" s="51" t="str">
        <f t="shared" si="7"/>
        <v>MÉDIO</v>
      </c>
    </row>
    <row r="82" spans="1:10" ht="15" customHeight="1" x14ac:dyDescent="0.25">
      <c r="A82" s="572"/>
      <c r="B82" s="565"/>
      <c r="C82" s="49">
        <f>IF(E82="A ser especificado pela instalação portuária, caso necessário","-",'Ameaças e Cnsq'!R148)</f>
        <v>2</v>
      </c>
      <c r="D82" s="49">
        <f t="shared" si="4"/>
        <v>1.8983233351615705</v>
      </c>
      <c r="E82" s="44" t="s">
        <v>345</v>
      </c>
      <c r="F82" s="49">
        <f>IF(E82="A ser especificado pela instalação portuária, caso necessário","-",'Ameaças e Cnsq'!S148)</f>
        <v>2</v>
      </c>
      <c r="G82" s="583"/>
      <c r="H82" s="49">
        <f t="shared" si="5"/>
        <v>1.9739583333333333</v>
      </c>
      <c r="I82" s="50">
        <f t="shared" si="6"/>
        <v>3.7472111668033081</v>
      </c>
      <c r="J82" s="51" t="str">
        <f t="shared" si="7"/>
        <v>MÉDIO</v>
      </c>
    </row>
    <row r="83" spans="1:10" ht="15" customHeight="1" x14ac:dyDescent="0.25">
      <c r="A83" s="572"/>
      <c r="B83" s="566"/>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3"/>
      <c r="H83" s="49" t="str">
        <f t="shared" si="5"/>
        <v>-</v>
      </c>
      <c r="I83" s="50" t="str">
        <f t="shared" si="6"/>
        <v>-</v>
      </c>
      <c r="J83" s="51" t="str">
        <f t="shared" si="7"/>
        <v>-</v>
      </c>
    </row>
    <row r="84" spans="1:10" ht="15" customHeight="1" x14ac:dyDescent="0.25">
      <c r="A84" s="572"/>
      <c r="B84" s="580" t="s">
        <v>620</v>
      </c>
      <c r="C84" s="47">
        <f>IF(E84="A ser especificado pela instalação portuária, caso necessário","-",'Ameaças e Cnsq'!R158)</f>
        <v>2</v>
      </c>
      <c r="D84" s="47">
        <f t="shared" si="4"/>
        <v>1.8983233351615705</v>
      </c>
      <c r="E84" s="29" t="s">
        <v>363</v>
      </c>
      <c r="F84" s="47">
        <f>IF(E84="A ser especificado pela instalação portuária, caso necessário","-",'Ameaças e Cnsq'!S158)</f>
        <v>2</v>
      </c>
      <c r="G84" s="583"/>
      <c r="H84" s="47">
        <f t="shared" si="5"/>
        <v>1.9739583333333333</v>
      </c>
      <c r="I84" s="48">
        <f t="shared" si="6"/>
        <v>3.7472111668033081</v>
      </c>
      <c r="J84" s="41" t="str">
        <f t="shared" si="7"/>
        <v>MÉDIO</v>
      </c>
    </row>
    <row r="85" spans="1:10" ht="15" customHeight="1" x14ac:dyDescent="0.25">
      <c r="A85" s="572"/>
      <c r="B85" s="581"/>
      <c r="C85" s="47">
        <f>IF(E85="A ser especificado pela instalação portuária, caso necessário","-",'Ameaças e Cnsq'!R159)</f>
        <v>2</v>
      </c>
      <c r="D85" s="47">
        <f t="shared" si="4"/>
        <v>1.8983233351615705</v>
      </c>
      <c r="E85" s="29" t="s">
        <v>361</v>
      </c>
      <c r="F85" s="47">
        <f>IF(E85="A ser especificado pela instalação portuária, caso necessário","-",'Ameaças e Cnsq'!S159)</f>
        <v>1</v>
      </c>
      <c r="G85" s="583"/>
      <c r="H85" s="47">
        <f t="shared" si="5"/>
        <v>1.4739583333333333</v>
      </c>
      <c r="I85" s="48">
        <f t="shared" si="6"/>
        <v>2.7980494992225231</v>
      </c>
      <c r="J85" s="41" t="str">
        <f t="shared" si="7"/>
        <v>BAIXO</v>
      </c>
    </row>
    <row r="86" spans="1:10" ht="30" x14ac:dyDescent="0.25">
      <c r="A86" s="572"/>
      <c r="B86" s="581"/>
      <c r="C86" s="47">
        <f>IF(E86="A ser especificado pela instalação portuária, caso necessário","-",'Ameaças e Cnsq'!R160)</f>
        <v>2</v>
      </c>
      <c r="D86" s="47">
        <f t="shared" si="4"/>
        <v>1.8983233351615705</v>
      </c>
      <c r="E86" s="29" t="s">
        <v>359</v>
      </c>
      <c r="F86" s="47">
        <f>IF(E86="A ser especificado pela instalação portuária, caso necessário","-",'Ameaças e Cnsq'!S160)</f>
        <v>3</v>
      </c>
      <c r="G86" s="583"/>
      <c r="H86" s="47">
        <f t="shared" si="5"/>
        <v>2.473958333333333</v>
      </c>
      <c r="I86" s="48">
        <f t="shared" si="6"/>
        <v>4.6963728343840927</v>
      </c>
      <c r="J86" s="41" t="str">
        <f t="shared" si="7"/>
        <v>MÉDIO</v>
      </c>
    </row>
    <row r="87" spans="1:10" ht="15" customHeight="1" x14ac:dyDescent="0.25">
      <c r="A87" s="572"/>
      <c r="B87" s="581"/>
      <c r="C87" s="47">
        <f>IF(E87="A ser especificado pela instalação portuária, caso necessário","-",'Ameaças e Cnsq'!R161)</f>
        <v>1.75</v>
      </c>
      <c r="D87" s="47">
        <f t="shared" si="4"/>
        <v>1.7733233351615705</v>
      </c>
      <c r="E87" s="29" t="s">
        <v>349</v>
      </c>
      <c r="F87" s="47">
        <f>IF(E87="A ser especificado pela instalação portuária, caso necessário","-",'Ameaças e Cnsq'!S161)</f>
        <v>2</v>
      </c>
      <c r="G87" s="583"/>
      <c r="H87" s="47">
        <f t="shared" si="5"/>
        <v>1.9739583333333333</v>
      </c>
      <c r="I87" s="48">
        <f t="shared" si="6"/>
        <v>3.5004663751366416</v>
      </c>
      <c r="J87" s="41" t="str">
        <f t="shared" si="7"/>
        <v>BAIXO</v>
      </c>
    </row>
    <row r="88" spans="1:10" ht="15" customHeight="1" x14ac:dyDescent="0.25">
      <c r="A88" s="572"/>
      <c r="B88" s="581"/>
      <c r="C88" s="47">
        <f>IF(E88="A ser especificado pela instalação portuária, caso necessário","-",'Ameaças e Cnsq'!R162)</f>
        <v>2</v>
      </c>
      <c r="D88" s="47">
        <f t="shared" si="4"/>
        <v>1.8983233351615705</v>
      </c>
      <c r="E88" s="29" t="s">
        <v>345</v>
      </c>
      <c r="F88" s="47">
        <f>IF(E88="A ser especificado pela instalação portuária, caso necessário","-",'Ameaças e Cnsq'!S162)</f>
        <v>1</v>
      </c>
      <c r="G88" s="583"/>
      <c r="H88" s="47">
        <f t="shared" si="5"/>
        <v>1.4739583333333333</v>
      </c>
      <c r="I88" s="48">
        <f t="shared" si="6"/>
        <v>2.7980494992225231</v>
      </c>
      <c r="J88" s="41" t="str">
        <f t="shared" si="7"/>
        <v>BAIXO</v>
      </c>
    </row>
    <row r="89" spans="1:10" ht="15" customHeight="1" x14ac:dyDescent="0.25">
      <c r="A89" s="572"/>
      <c r="B89" s="581"/>
      <c r="C89" s="47">
        <f>IF(E89="A ser especificado pela instalação portuária, caso necessário","-",'Ameaças e Cnsq'!R163)</f>
        <v>2</v>
      </c>
      <c r="D89" s="47">
        <f t="shared" si="4"/>
        <v>1.8983233351615705</v>
      </c>
      <c r="E89" s="29" t="s">
        <v>355</v>
      </c>
      <c r="F89" s="47">
        <f>IF(E89="A ser especificado pela instalação portuária, caso necessário","-",'Ameaças e Cnsq'!S163)</f>
        <v>3</v>
      </c>
      <c r="G89" s="583"/>
      <c r="H89" s="47">
        <f t="shared" si="5"/>
        <v>2.473958333333333</v>
      </c>
      <c r="I89" s="48">
        <f t="shared" si="6"/>
        <v>4.6963728343840927</v>
      </c>
      <c r="J89" s="41" t="str">
        <f t="shared" si="7"/>
        <v>MÉDIO</v>
      </c>
    </row>
    <row r="90" spans="1:10" ht="15" customHeight="1" x14ac:dyDescent="0.25">
      <c r="A90" s="572"/>
      <c r="B90" s="581"/>
      <c r="C90" s="47">
        <f>IF(E90="A ser especificado pela instalação portuária, caso necessário","-",'Ameaças e Cnsq'!R164)</f>
        <v>2</v>
      </c>
      <c r="D90" s="47">
        <f t="shared" si="4"/>
        <v>1.8983233351615705</v>
      </c>
      <c r="E90" s="29" t="s">
        <v>353</v>
      </c>
      <c r="F90" s="47">
        <f>IF(E90="A ser especificado pela instalação portuária, caso necessário","-",'Ameaças e Cnsq'!S164)</f>
        <v>2</v>
      </c>
      <c r="G90" s="583"/>
      <c r="H90" s="47">
        <f t="shared" si="5"/>
        <v>1.9739583333333333</v>
      </c>
      <c r="I90" s="48">
        <f t="shared" si="6"/>
        <v>3.7472111668033081</v>
      </c>
      <c r="J90" s="41" t="str">
        <f t="shared" si="7"/>
        <v>MÉDIO</v>
      </c>
    </row>
    <row r="91" spans="1:10" ht="15" customHeight="1" x14ac:dyDescent="0.25">
      <c r="A91" s="572"/>
      <c r="B91" s="592"/>
      <c r="C91" s="47" t="str">
        <f>IF(E91="A ser especificado pela instalação portuária, caso necessário","-",'Ameaças e Cnsq'!R165)</f>
        <v>-</v>
      </c>
      <c r="D91" s="47" t="str">
        <f t="shared" si="4"/>
        <v>-</v>
      </c>
      <c r="E91" s="29" t="s">
        <v>634</v>
      </c>
      <c r="F91" s="47" t="str">
        <f>IF(E91="A ser especificado pela instalação portuária, caso necessário","-",'Ameaças e Cnsq'!S165)</f>
        <v>-</v>
      </c>
      <c r="G91" s="583"/>
      <c r="H91" s="47" t="str">
        <f t="shared" si="5"/>
        <v>-</v>
      </c>
      <c r="I91" s="48" t="str">
        <f t="shared" si="6"/>
        <v>-</v>
      </c>
      <c r="J91" s="41" t="str">
        <f t="shared" si="7"/>
        <v>-</v>
      </c>
    </row>
    <row r="92" spans="1:10" ht="15" customHeight="1" x14ac:dyDescent="0.25">
      <c r="A92" s="572"/>
      <c r="B92" s="564" t="s">
        <v>621</v>
      </c>
      <c r="C92" s="49">
        <f>IF(E92="A ser especificado pela instalação portuária, caso necessário","-",'Ameaças e Cnsq'!R172)</f>
        <v>2</v>
      </c>
      <c r="D92" s="49">
        <f t="shared" si="4"/>
        <v>1.8983233351615705</v>
      </c>
      <c r="E92" s="44" t="s">
        <v>349</v>
      </c>
      <c r="F92" s="49">
        <f>IF(E92="A ser especificado pela instalação portuária, caso necessário","-",'Ameaças e Cnsq'!S172)</f>
        <v>2</v>
      </c>
      <c r="G92" s="583"/>
      <c r="H92" s="49">
        <f t="shared" si="5"/>
        <v>1.9739583333333333</v>
      </c>
      <c r="I92" s="50">
        <f t="shared" si="6"/>
        <v>3.7472111668033081</v>
      </c>
      <c r="J92" s="51" t="str">
        <f t="shared" si="7"/>
        <v>MÉDIO</v>
      </c>
    </row>
    <row r="93" spans="1:10" ht="15" customHeight="1" x14ac:dyDescent="0.25">
      <c r="A93" s="572"/>
      <c r="B93" s="566"/>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3"/>
      <c r="H93" s="49" t="str">
        <f t="shared" si="5"/>
        <v>-</v>
      </c>
      <c r="I93" s="50" t="str">
        <f t="shared" si="6"/>
        <v>-</v>
      </c>
      <c r="J93" s="51" t="str">
        <f t="shared" si="7"/>
        <v>-</v>
      </c>
    </row>
    <row r="94" spans="1:10" ht="15" customHeight="1" x14ac:dyDescent="0.25">
      <c r="A94" s="572"/>
      <c r="B94" s="580" t="s">
        <v>622</v>
      </c>
      <c r="C94" s="47">
        <f>IF(E94="A ser especificado pela instalação portuária, caso necessário","-",'Ameaças e Cnsq'!R180)</f>
        <v>2</v>
      </c>
      <c r="D94" s="47">
        <f t="shared" si="4"/>
        <v>1.8983233351615705</v>
      </c>
      <c r="E94" s="29" t="s">
        <v>345</v>
      </c>
      <c r="F94" s="47">
        <f>IF(E94="A ser especificado pela instalação portuária, caso necessário","-",'Ameaças e Cnsq'!S180)</f>
        <v>2</v>
      </c>
      <c r="G94" s="583"/>
      <c r="H94" s="47">
        <f t="shared" si="5"/>
        <v>1.9739583333333333</v>
      </c>
      <c r="I94" s="48">
        <f t="shared" si="6"/>
        <v>3.7472111668033081</v>
      </c>
      <c r="J94" s="41" t="str">
        <f t="shared" si="7"/>
        <v>MÉDIO</v>
      </c>
    </row>
    <row r="95" spans="1:10" ht="15" customHeight="1" x14ac:dyDescent="0.25">
      <c r="A95" s="572"/>
      <c r="B95" s="592"/>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3"/>
      <c r="H95" s="47" t="str">
        <f t="shared" si="5"/>
        <v>-</v>
      </c>
      <c r="I95" s="48" t="str">
        <f t="shared" si="6"/>
        <v>-</v>
      </c>
      <c r="J95" s="41" t="str">
        <f t="shared" si="7"/>
        <v>-</v>
      </c>
    </row>
    <row r="96" spans="1:10" ht="15" customHeight="1" x14ac:dyDescent="0.25">
      <c r="A96" s="573"/>
      <c r="B96" s="45"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4"/>
      <c r="H96" s="49" t="str">
        <f t="shared" si="5"/>
        <v>-</v>
      </c>
      <c r="I96" s="50" t="str">
        <f t="shared" si="6"/>
        <v>-</v>
      </c>
      <c r="J96" s="51" t="str">
        <f t="shared" si="7"/>
        <v>-</v>
      </c>
    </row>
  </sheetData>
  <sheetProtection sheet="1" objects="1" scenarios="1"/>
  <mergeCells count="19">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 ref="B53:B60"/>
    <mergeCell ref="B61:B70"/>
    <mergeCell ref="B71:B74"/>
    <mergeCell ref="B75:B83"/>
  </mergeCells>
  <conditionalFormatting sqref="J4:J96">
    <cfRule type="cellIs" dxfId="19" priority="1" operator="equal">
      <formula>"MUITO BAIXO"</formula>
    </cfRule>
    <cfRule type="cellIs" dxfId="18" priority="2" operator="equal">
      <formula>"BAIXO"</formula>
    </cfRule>
    <cfRule type="cellIs" dxfId="17" priority="3" operator="equal">
      <formula>"MÉDIO"</formula>
    </cfRule>
    <cfRule type="cellIs" dxfId="16" priority="4" operator="equal">
      <formula>"ALTO"</formula>
    </cfRule>
    <cfRule type="cellIs" dxfId="15" priority="5" operator="equal">
      <formula>"MUITO ALTO"</formula>
    </cfRule>
  </conditionalFormatting>
  <hyperlinks>
    <hyperlink ref="A1:J1" location="Ativos!A1" display="ATIVO 13 - Sistemas de proteção e vigilância" xr:uid="{6B0977CB-1B3D-47E5-87DC-A9B50864E47A}"/>
  </hyperlinks>
  <pageMargins left="0.511811024" right="0.511811024" top="0.78740157499999996" bottom="0.78740157499999996" header="0.31496062000000002" footer="0.31496062000000002"/>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96"/>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67" t="s">
        <v>555</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x14ac:dyDescent="0.25">
      <c r="A4" s="571">
        <f>AVERAGE('Consolid Vuln'!C6,'Consolid Vuln'!C13,'Consolid Vuln'!C20,'Consolid Vuln'!C26,'Consolid Vuln'!C28)</f>
        <v>1.7966466703231407</v>
      </c>
      <c r="B4" s="593" t="s">
        <v>612</v>
      </c>
      <c r="C4" s="47" t="str">
        <f>IF(E4="A ser especificado pela instalação portuária, caso necessário","-",'Ameaças e Cnsq'!R15)</f>
        <v>-</v>
      </c>
      <c r="D4" s="47">
        <f>IF(E4="A ser especificado pela instalação portuária, caso necessário","-",AVERAGE($A$4,C4))</f>
        <v>1.7966466703231407</v>
      </c>
      <c r="E4" s="28" t="s">
        <v>427</v>
      </c>
      <c r="F4" s="47">
        <f>IF(E4="A ser especificado pela instalação portuária, caso necessário","-",'Ameaças e Cnsq'!S15)</f>
        <v>2</v>
      </c>
      <c r="G4" s="582">
        <f>Ativos!R165</f>
        <v>1.9333333333333331</v>
      </c>
      <c r="H4" s="47">
        <f>IF(E4="A ser especificado pela instalação portuária, caso necessário","-",AVERAGE($G$4,F4))</f>
        <v>1.9666666666666666</v>
      </c>
      <c r="I4" s="48">
        <f>IF(E4="A ser especificado pela instalação portuária, caso necessário","-",D4*H4)</f>
        <v>3.5334051183021766</v>
      </c>
      <c r="J4" s="41" t="str">
        <f>IF(E4="A ser especificado pela instalação portuária, caso necessário","-",(IF(AND(I4&gt;=0.75,I4&lt;2.5),"MUITO BAIXO",IF(AND(I4&gt;=2.5,I4&lt;3.6),"BAIXO",IF(AND(I4&gt;=3.6,I4&lt;5.5),"MÉDIO",IF(AND(I4&gt;=5.5,I4&lt;7),"ALTO",IF(AND(I4&gt;=7,I4&lt;=9),"MUITO ALTO")))))))</f>
        <v>BAIXO</v>
      </c>
    </row>
    <row r="5" spans="1:10" x14ac:dyDescent="0.25">
      <c r="A5" s="572"/>
      <c r="B5" s="595"/>
      <c r="C5" s="47">
        <f>IF(E5="A ser especificado pela instalação portuária, caso necessário","-",'Ameaças e Cnsq'!R16)</f>
        <v>2.3333333333333335</v>
      </c>
      <c r="D5" s="47">
        <f t="shared" ref="D5:D68" si="0">IF(E5="A ser especificado pela instalação portuária, caso necessário","-",AVERAGE($A$4,C5))</f>
        <v>2.064990001828237</v>
      </c>
      <c r="E5" s="28" t="s">
        <v>396</v>
      </c>
      <c r="F5" s="47">
        <f>IF(E5="A ser especificado pela instalação portuária, caso necessário","-",'Ameaças e Cnsq'!S16)</f>
        <v>1</v>
      </c>
      <c r="G5" s="583"/>
      <c r="H5" s="47">
        <f t="shared" ref="H5:H68" si="1">IF(E5="A ser especificado pela instalação portuária, caso necessário","-",AVERAGE($G$4,F5))</f>
        <v>1.4666666666666666</v>
      </c>
      <c r="I5" s="48">
        <f t="shared" ref="I5:I68" si="2">IF(E5="A ser especificado pela instalação portuária, caso necessário","-",D5*H5)</f>
        <v>3.0286520026814139</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25">
      <c r="A6" s="572"/>
      <c r="B6" s="595"/>
      <c r="C6" s="47">
        <f>IF(E6="A ser especificado pela instalação portuária, caso necessário","-",'Ameaças e Cnsq'!R17)</f>
        <v>2.3333333333333335</v>
      </c>
      <c r="D6" s="47">
        <f t="shared" si="0"/>
        <v>2.064990001828237</v>
      </c>
      <c r="E6" s="28" t="s">
        <v>453</v>
      </c>
      <c r="F6" s="47">
        <f>IF(E6="A ser especificado pela instalação portuária, caso necessário","-",'Ameaças e Cnsq'!S17)</f>
        <v>3</v>
      </c>
      <c r="G6" s="583"/>
      <c r="H6" s="47">
        <f t="shared" si="1"/>
        <v>2.4666666666666668</v>
      </c>
      <c r="I6" s="48">
        <f t="shared" si="2"/>
        <v>5.0936420045096513</v>
      </c>
      <c r="J6" s="41" t="str">
        <f t="shared" si="3"/>
        <v>MÉDIO</v>
      </c>
    </row>
    <row r="7" spans="1:10" x14ac:dyDescent="0.25">
      <c r="A7" s="572"/>
      <c r="B7" s="595"/>
      <c r="C7" s="47">
        <f>IF(E7="A ser especificado pela instalação portuária, caso necessário","-",'Ameaças e Cnsq'!R18)</f>
        <v>2.3333333333333335</v>
      </c>
      <c r="D7" s="47">
        <f t="shared" si="0"/>
        <v>2.064990001828237</v>
      </c>
      <c r="E7" s="28" t="s">
        <v>393</v>
      </c>
      <c r="F7" s="47">
        <f>IF(E7="A ser especificado pela instalação portuária, caso necessário","-",'Ameaças e Cnsq'!S18)</f>
        <v>2</v>
      </c>
      <c r="G7" s="583"/>
      <c r="H7" s="47">
        <f t="shared" si="1"/>
        <v>1.9666666666666666</v>
      </c>
      <c r="I7" s="48">
        <f t="shared" si="2"/>
        <v>4.0611470035955328</v>
      </c>
      <c r="J7" s="41" t="str">
        <f t="shared" si="3"/>
        <v>MÉDIO</v>
      </c>
    </row>
    <row r="8" spans="1:10" ht="15" customHeight="1" x14ac:dyDescent="0.25">
      <c r="A8" s="572"/>
      <c r="B8" s="595"/>
      <c r="C8" s="47">
        <f>IF(E8="A ser especificado pela instalação portuária, caso necessário","-",'Ameaças e Cnsq'!R19)</f>
        <v>2.3333333333333335</v>
      </c>
      <c r="D8" s="47">
        <f t="shared" si="0"/>
        <v>2.064990001828237</v>
      </c>
      <c r="E8" s="28" t="s">
        <v>391</v>
      </c>
      <c r="F8" s="47">
        <f>IF(E8="A ser especificado pela instalação portuária, caso necessário","-",'Ameaças e Cnsq'!S19)</f>
        <v>1</v>
      </c>
      <c r="G8" s="583"/>
      <c r="H8" s="47">
        <f t="shared" si="1"/>
        <v>1.4666666666666666</v>
      </c>
      <c r="I8" s="48">
        <f t="shared" si="2"/>
        <v>3.0286520026814139</v>
      </c>
      <c r="J8" s="41" t="str">
        <f t="shared" si="3"/>
        <v>BAIXO</v>
      </c>
    </row>
    <row r="9" spans="1:10" ht="15" customHeight="1" x14ac:dyDescent="0.25">
      <c r="A9" s="572"/>
      <c r="B9" s="595"/>
      <c r="C9" s="47">
        <f>IF(E9="A ser especificado pela instalação portuária, caso necessário","-",'Ameaças e Cnsq'!R20)</f>
        <v>2.3333333333333335</v>
      </c>
      <c r="D9" s="47">
        <f t="shared" si="0"/>
        <v>2.064990001828237</v>
      </c>
      <c r="E9" s="28" t="s">
        <v>389</v>
      </c>
      <c r="F9" s="47">
        <f>IF(E9="A ser especificado pela instalação portuária, caso necessário","-",'Ameaças e Cnsq'!S20)</f>
        <v>3</v>
      </c>
      <c r="G9" s="583"/>
      <c r="H9" s="47">
        <f t="shared" si="1"/>
        <v>2.4666666666666668</v>
      </c>
      <c r="I9" s="48">
        <f t="shared" si="2"/>
        <v>5.0936420045096513</v>
      </c>
      <c r="J9" s="41" t="str">
        <f t="shared" si="3"/>
        <v>MÉDIO</v>
      </c>
    </row>
    <row r="10" spans="1:10" x14ac:dyDescent="0.25">
      <c r="A10" s="572"/>
      <c r="B10" s="595"/>
      <c r="C10" s="47">
        <f>IF(E10="A ser especificado pela instalação portuária, caso necessário","-",'Ameaças e Cnsq'!R21)</f>
        <v>2.3333333333333335</v>
      </c>
      <c r="D10" s="47">
        <f t="shared" si="0"/>
        <v>2.064990001828237</v>
      </c>
      <c r="E10" s="28" t="s">
        <v>411</v>
      </c>
      <c r="F10" s="47">
        <f>IF(E10="A ser especificado pela instalação portuária, caso necessário","-",'Ameaças e Cnsq'!S21)</f>
        <v>2</v>
      </c>
      <c r="G10" s="583"/>
      <c r="H10" s="47">
        <f t="shared" si="1"/>
        <v>1.9666666666666666</v>
      </c>
      <c r="I10" s="48">
        <f t="shared" si="2"/>
        <v>4.0611470035955328</v>
      </c>
      <c r="J10" s="41" t="str">
        <f t="shared" si="3"/>
        <v>MÉDIO</v>
      </c>
    </row>
    <row r="11" spans="1:10" ht="15" customHeight="1" x14ac:dyDescent="0.25">
      <c r="A11" s="572"/>
      <c r="B11" s="594"/>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3"/>
      <c r="H11" s="47" t="str">
        <f t="shared" si="1"/>
        <v>-</v>
      </c>
      <c r="I11" s="48" t="str">
        <f t="shared" si="2"/>
        <v>-</v>
      </c>
      <c r="J11" s="41" t="str">
        <f t="shared" si="3"/>
        <v>-</v>
      </c>
    </row>
    <row r="12" spans="1:10" ht="15" customHeight="1" x14ac:dyDescent="0.25">
      <c r="A12" s="572"/>
      <c r="B12" s="588" t="s">
        <v>641</v>
      </c>
      <c r="C12" s="49">
        <f>IF(E12="A ser especificado pela instalação portuária, caso necessário","-",'Ameaças e Cnsq'!R29)</f>
        <v>1.6666666666666667</v>
      </c>
      <c r="D12" s="49">
        <f t="shared" si="0"/>
        <v>1.7316566684949037</v>
      </c>
      <c r="E12" s="42" t="s">
        <v>427</v>
      </c>
      <c r="F12" s="49">
        <f>IF(E12="A ser especificado pela instalação portuária, caso necessário","-",'Ameaças e Cnsq'!S29)</f>
        <v>2</v>
      </c>
      <c r="G12" s="583"/>
      <c r="H12" s="49">
        <f t="shared" si="1"/>
        <v>1.9666666666666666</v>
      </c>
      <c r="I12" s="50">
        <f t="shared" si="2"/>
        <v>3.4055914480399774</v>
      </c>
      <c r="J12" s="51" t="str">
        <f t="shared" si="3"/>
        <v>BAIXO</v>
      </c>
    </row>
    <row r="13" spans="1:10" ht="15" customHeight="1" x14ac:dyDescent="0.25">
      <c r="A13" s="572"/>
      <c r="B13" s="589"/>
      <c r="C13" s="49">
        <f>IF(E13="A ser especificado pela instalação portuária, caso necessário","-",'Ameaças e Cnsq'!R30)</f>
        <v>1.6666666666666667</v>
      </c>
      <c r="D13" s="49">
        <f t="shared" si="0"/>
        <v>1.7316566684949037</v>
      </c>
      <c r="E13" s="42" t="s">
        <v>396</v>
      </c>
      <c r="F13" s="49">
        <f>IF(E13="A ser especificado pela instalação portuária, caso necessário","-",'Ameaças e Cnsq'!S30)</f>
        <v>1</v>
      </c>
      <c r="G13" s="583"/>
      <c r="H13" s="49">
        <f t="shared" si="1"/>
        <v>1.4666666666666666</v>
      </c>
      <c r="I13" s="50">
        <f t="shared" si="2"/>
        <v>2.5397631137925254</v>
      </c>
      <c r="J13" s="51" t="str">
        <f t="shared" si="3"/>
        <v>BAIXO</v>
      </c>
    </row>
    <row r="14" spans="1:10" ht="15" customHeight="1" x14ac:dyDescent="0.25">
      <c r="A14" s="572"/>
      <c r="B14" s="589"/>
      <c r="C14" s="49">
        <f>IF(E14="A ser especificado pela instalação portuária, caso necessário","-",'Ameaças e Cnsq'!R31)</f>
        <v>1.6666666666666667</v>
      </c>
      <c r="D14" s="49">
        <f t="shared" si="0"/>
        <v>1.7316566684949037</v>
      </c>
      <c r="E14" s="42" t="s">
        <v>453</v>
      </c>
      <c r="F14" s="49">
        <f>IF(E14="A ser especificado pela instalação portuária, caso necessário","-",'Ameaças e Cnsq'!S31)</f>
        <v>3</v>
      </c>
      <c r="G14" s="583"/>
      <c r="H14" s="49">
        <f t="shared" si="1"/>
        <v>2.4666666666666668</v>
      </c>
      <c r="I14" s="50">
        <f t="shared" si="2"/>
        <v>4.2714197822874294</v>
      </c>
      <c r="J14" s="51" t="str">
        <f t="shared" si="3"/>
        <v>MÉDIO</v>
      </c>
    </row>
    <row r="15" spans="1:10" ht="15" customHeight="1" x14ac:dyDescent="0.25">
      <c r="A15" s="572"/>
      <c r="B15" s="589"/>
      <c r="C15" s="49">
        <f>IF(E15="A ser especificado pela instalação portuária, caso necessário","-",'Ameaças e Cnsq'!R32)</f>
        <v>1.6666666666666667</v>
      </c>
      <c r="D15" s="49">
        <f t="shared" si="0"/>
        <v>1.7316566684949037</v>
      </c>
      <c r="E15" s="42" t="s">
        <v>393</v>
      </c>
      <c r="F15" s="49">
        <f>IF(E15="A ser especificado pela instalação portuária, caso necessário","-",'Ameaças e Cnsq'!S32)</f>
        <v>2</v>
      </c>
      <c r="G15" s="583"/>
      <c r="H15" s="49">
        <f t="shared" si="1"/>
        <v>1.9666666666666666</v>
      </c>
      <c r="I15" s="50">
        <f t="shared" si="2"/>
        <v>3.4055914480399774</v>
      </c>
      <c r="J15" s="51" t="str">
        <f t="shared" si="3"/>
        <v>BAIXO</v>
      </c>
    </row>
    <row r="16" spans="1:10" ht="15" customHeight="1" x14ac:dyDescent="0.25">
      <c r="A16" s="572"/>
      <c r="B16" s="589"/>
      <c r="C16" s="49">
        <f>IF(E16="A ser especificado pela instalação portuária, caso necessário","-",'Ameaças e Cnsq'!R33)</f>
        <v>1.6666666666666667</v>
      </c>
      <c r="D16" s="49">
        <f t="shared" si="0"/>
        <v>1.7316566684949037</v>
      </c>
      <c r="E16" s="42" t="s">
        <v>391</v>
      </c>
      <c r="F16" s="49">
        <f>IF(E16="A ser especificado pela instalação portuária, caso necessário","-",'Ameaças e Cnsq'!S33)</f>
        <v>1</v>
      </c>
      <c r="G16" s="583"/>
      <c r="H16" s="49">
        <f t="shared" si="1"/>
        <v>1.4666666666666666</v>
      </c>
      <c r="I16" s="50">
        <f t="shared" si="2"/>
        <v>2.5397631137925254</v>
      </c>
      <c r="J16" s="51" t="str">
        <f t="shared" si="3"/>
        <v>BAIXO</v>
      </c>
    </row>
    <row r="17" spans="1:10" ht="15" customHeight="1" x14ac:dyDescent="0.25">
      <c r="A17" s="572"/>
      <c r="B17" s="589"/>
      <c r="C17" s="49">
        <f>IF(E17="A ser especificado pela instalação portuária, caso necessário","-",'Ameaças e Cnsq'!R34)</f>
        <v>1.6666666666666667</v>
      </c>
      <c r="D17" s="49">
        <f t="shared" si="0"/>
        <v>1.7316566684949037</v>
      </c>
      <c r="E17" s="42" t="s">
        <v>389</v>
      </c>
      <c r="F17" s="49">
        <f>IF(E17="A ser especificado pela instalação portuária, caso necessário","-",'Ameaças e Cnsq'!S34)</f>
        <v>3</v>
      </c>
      <c r="G17" s="583"/>
      <c r="H17" s="49">
        <f t="shared" si="1"/>
        <v>2.4666666666666668</v>
      </c>
      <c r="I17" s="50">
        <f t="shared" si="2"/>
        <v>4.2714197822874294</v>
      </c>
      <c r="J17" s="51" t="str">
        <f t="shared" si="3"/>
        <v>MÉDIO</v>
      </c>
    </row>
    <row r="18" spans="1:10" ht="15" customHeight="1" x14ac:dyDescent="0.25">
      <c r="A18" s="572"/>
      <c r="B18" s="589"/>
      <c r="C18" s="49">
        <f>IF(E18="A ser especificado pela instalação portuária, caso necessário","-",'Ameaças e Cnsq'!R35)</f>
        <v>1.6666666666666667</v>
      </c>
      <c r="D18" s="49">
        <f t="shared" si="0"/>
        <v>1.7316566684949037</v>
      </c>
      <c r="E18" s="42" t="s">
        <v>411</v>
      </c>
      <c r="F18" s="49">
        <f>IF(E18="A ser especificado pela instalação portuária, caso necessário","-",'Ameaças e Cnsq'!S35)</f>
        <v>2</v>
      </c>
      <c r="G18" s="583"/>
      <c r="H18" s="49">
        <f t="shared" si="1"/>
        <v>1.9666666666666666</v>
      </c>
      <c r="I18" s="50">
        <f t="shared" si="2"/>
        <v>3.4055914480399774</v>
      </c>
      <c r="J18" s="51" t="str">
        <f t="shared" si="3"/>
        <v>BAIXO</v>
      </c>
    </row>
    <row r="19" spans="1:10" ht="15" customHeight="1" x14ac:dyDescent="0.25">
      <c r="A19" s="572"/>
      <c r="B19" s="591"/>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3"/>
      <c r="H19" s="49" t="str">
        <f t="shared" si="1"/>
        <v>-</v>
      </c>
      <c r="I19" s="50" t="str">
        <f t="shared" si="2"/>
        <v>-</v>
      </c>
      <c r="J19" s="51" t="str">
        <f t="shared" si="3"/>
        <v>-</v>
      </c>
    </row>
    <row r="20" spans="1:10" ht="15" customHeight="1" x14ac:dyDescent="0.25">
      <c r="A20" s="572"/>
      <c r="B20" s="593" t="s">
        <v>613</v>
      </c>
      <c r="C20" s="47">
        <f>IF(E20="A ser especificado pela instalação portuária, caso necessário","-",'Ameaças e Cnsq'!R43)</f>
        <v>1.8333333333333333</v>
      </c>
      <c r="D20" s="47">
        <f t="shared" si="0"/>
        <v>1.814990001828237</v>
      </c>
      <c r="E20" s="28" t="s">
        <v>377</v>
      </c>
      <c r="F20" s="47">
        <f>IF(E20="A ser especificado pela instalação portuária, caso necessário","-",'Ameaças e Cnsq'!S43)</f>
        <v>3</v>
      </c>
      <c r="G20" s="583"/>
      <c r="H20" s="47">
        <f t="shared" si="1"/>
        <v>2.4666666666666668</v>
      </c>
      <c r="I20" s="48">
        <f t="shared" si="2"/>
        <v>4.4769753378429851</v>
      </c>
      <c r="J20" s="41" t="str">
        <f t="shared" si="3"/>
        <v>MÉDIO</v>
      </c>
    </row>
    <row r="21" spans="1:10" ht="15" customHeight="1" x14ac:dyDescent="0.25">
      <c r="A21" s="572"/>
      <c r="B21" s="595"/>
      <c r="C21" s="47">
        <f>IF(E21="A ser especificado pela instalação portuária, caso necessário","-",'Ameaças e Cnsq'!R44)</f>
        <v>1.8333333333333333</v>
      </c>
      <c r="D21" s="47">
        <f t="shared" si="0"/>
        <v>1.814990001828237</v>
      </c>
      <c r="E21" s="28" t="s">
        <v>361</v>
      </c>
      <c r="F21" s="47">
        <f>IF(E21="A ser especificado pela instalação portuária, caso necessário","-",'Ameaças e Cnsq'!S44)</f>
        <v>2</v>
      </c>
      <c r="G21" s="583"/>
      <c r="H21" s="47">
        <f t="shared" si="1"/>
        <v>1.9666666666666666</v>
      </c>
      <c r="I21" s="48">
        <f t="shared" si="2"/>
        <v>3.5694803369288661</v>
      </c>
      <c r="J21" s="41" t="str">
        <f t="shared" si="3"/>
        <v>BAIXO</v>
      </c>
    </row>
    <row r="22" spans="1:10" ht="15" customHeight="1" x14ac:dyDescent="0.25">
      <c r="A22" s="572"/>
      <c r="B22" s="595"/>
      <c r="C22" s="47">
        <f>IF(E22="A ser especificado pela instalação portuária, caso necessário","-",'Ameaças e Cnsq'!R45)</f>
        <v>1.8333333333333333</v>
      </c>
      <c r="D22" s="47">
        <f t="shared" si="0"/>
        <v>1.814990001828237</v>
      </c>
      <c r="E22" s="28" t="s">
        <v>396</v>
      </c>
      <c r="F22" s="47">
        <f>IF(E22="A ser especificado pela instalação portuária, caso necessário","-",'Ameaças e Cnsq'!S45)</f>
        <v>1</v>
      </c>
      <c r="G22" s="583"/>
      <c r="H22" s="47">
        <f t="shared" si="1"/>
        <v>1.4666666666666666</v>
      </c>
      <c r="I22" s="48">
        <f t="shared" si="2"/>
        <v>2.6619853360147476</v>
      </c>
      <c r="J22" s="41" t="str">
        <f t="shared" si="3"/>
        <v>BAIXO</v>
      </c>
    </row>
    <row r="23" spans="1:10" ht="30" customHeight="1" x14ac:dyDescent="0.25">
      <c r="A23" s="572"/>
      <c r="B23" s="595"/>
      <c r="C23" s="47">
        <f>IF(E23="A ser especificado pela instalação portuária, caso necessário","-",'Ameaças e Cnsq'!R46)</f>
        <v>1.8333333333333333</v>
      </c>
      <c r="D23" s="47">
        <f t="shared" si="0"/>
        <v>1.814990001828237</v>
      </c>
      <c r="E23" s="28" t="s">
        <v>359</v>
      </c>
      <c r="F23" s="47">
        <f>IF(E23="A ser especificado pela instalação portuária, caso necessário","-",'Ameaças e Cnsq'!S46)</f>
        <v>3</v>
      </c>
      <c r="G23" s="583"/>
      <c r="H23" s="47">
        <f t="shared" si="1"/>
        <v>2.4666666666666668</v>
      </c>
      <c r="I23" s="48">
        <f t="shared" si="2"/>
        <v>4.4769753378429851</v>
      </c>
      <c r="J23" s="41" t="str">
        <f t="shared" si="3"/>
        <v>MÉDIO</v>
      </c>
    </row>
    <row r="24" spans="1:10" x14ac:dyDescent="0.25">
      <c r="A24" s="572"/>
      <c r="B24" s="595"/>
      <c r="C24" s="47">
        <f>IF(E24="A ser especificado pela instalação portuária, caso necessário","-",'Ameaças e Cnsq'!R47)</f>
        <v>1.8333333333333333</v>
      </c>
      <c r="D24" s="47">
        <f t="shared" si="0"/>
        <v>1.814990001828237</v>
      </c>
      <c r="E24" s="28" t="s">
        <v>393</v>
      </c>
      <c r="F24" s="47">
        <f>IF(E24="A ser especificado pela instalação portuária, caso necessário","-",'Ameaças e Cnsq'!S47)</f>
        <v>2</v>
      </c>
      <c r="G24" s="583"/>
      <c r="H24" s="47">
        <f t="shared" si="1"/>
        <v>1.9666666666666666</v>
      </c>
      <c r="I24" s="48">
        <f t="shared" si="2"/>
        <v>3.5694803369288661</v>
      </c>
      <c r="J24" s="41" t="str">
        <f t="shared" si="3"/>
        <v>BAIXO</v>
      </c>
    </row>
    <row r="25" spans="1:10" ht="15" customHeight="1" x14ac:dyDescent="0.25">
      <c r="A25" s="572"/>
      <c r="B25" s="595"/>
      <c r="C25" s="47">
        <f>IF(E25="A ser especificado pela instalação portuária, caso necessário","-",'Ameaças e Cnsq'!R48)</f>
        <v>1.8333333333333333</v>
      </c>
      <c r="D25" s="47">
        <f t="shared" si="0"/>
        <v>1.814990001828237</v>
      </c>
      <c r="E25" s="28" t="s">
        <v>391</v>
      </c>
      <c r="F25" s="47">
        <f>IF(E25="A ser especificado pela instalação portuária, caso necessário","-",'Ameaças e Cnsq'!S48)</f>
        <v>1</v>
      </c>
      <c r="G25" s="583"/>
      <c r="H25" s="47">
        <f t="shared" si="1"/>
        <v>1.4666666666666666</v>
      </c>
      <c r="I25" s="48">
        <f t="shared" si="2"/>
        <v>2.6619853360147476</v>
      </c>
      <c r="J25" s="41" t="str">
        <f t="shared" si="3"/>
        <v>BAIXO</v>
      </c>
    </row>
    <row r="26" spans="1:10" ht="15" customHeight="1" x14ac:dyDescent="0.25">
      <c r="A26" s="572"/>
      <c r="B26" s="595"/>
      <c r="C26" s="47">
        <f>IF(E26="A ser especificado pela instalação portuária, caso necessário","-",'Ameaças e Cnsq'!R49)</f>
        <v>1.8333333333333333</v>
      </c>
      <c r="D26" s="47">
        <f t="shared" si="0"/>
        <v>1.814990001828237</v>
      </c>
      <c r="E26" s="28" t="s">
        <v>389</v>
      </c>
      <c r="F26" s="47">
        <f>IF(E26="A ser especificado pela instalação portuária, caso necessário","-",'Ameaças e Cnsq'!S49)</f>
        <v>3</v>
      </c>
      <c r="G26" s="583"/>
      <c r="H26" s="47">
        <f t="shared" si="1"/>
        <v>2.4666666666666668</v>
      </c>
      <c r="I26" s="48">
        <f t="shared" si="2"/>
        <v>4.4769753378429851</v>
      </c>
      <c r="J26" s="41" t="str">
        <f t="shared" si="3"/>
        <v>MÉDIO</v>
      </c>
    </row>
    <row r="27" spans="1:10" ht="15" customHeight="1" x14ac:dyDescent="0.25">
      <c r="A27" s="572"/>
      <c r="B27" s="595"/>
      <c r="C27" s="47">
        <f>IF(E27="A ser especificado pela instalação portuária, caso necessário","-",'Ameaças e Cnsq'!R50)</f>
        <v>1.8333333333333333</v>
      </c>
      <c r="D27" s="47">
        <f t="shared" si="0"/>
        <v>1.814990001828237</v>
      </c>
      <c r="E27" s="28" t="s">
        <v>411</v>
      </c>
      <c r="F27" s="47">
        <f>IF(E27="A ser especificado pela instalação portuária, caso necessário","-",'Ameaças e Cnsq'!S50)</f>
        <v>2</v>
      </c>
      <c r="G27" s="583"/>
      <c r="H27" s="47">
        <f t="shared" si="1"/>
        <v>1.9666666666666666</v>
      </c>
      <c r="I27" s="48">
        <f t="shared" si="2"/>
        <v>3.5694803369288661</v>
      </c>
      <c r="J27" s="41" t="str">
        <f t="shared" si="3"/>
        <v>BAIXO</v>
      </c>
    </row>
    <row r="28" spans="1:10" ht="15" customHeight="1" x14ac:dyDescent="0.25">
      <c r="A28" s="572"/>
      <c r="B28" s="594"/>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3"/>
      <c r="H28" s="47" t="str">
        <f t="shared" si="1"/>
        <v>-</v>
      </c>
      <c r="I28" s="48" t="str">
        <f t="shared" si="2"/>
        <v>-</v>
      </c>
      <c r="J28" s="41" t="str">
        <f t="shared" si="3"/>
        <v>-</v>
      </c>
    </row>
    <row r="29" spans="1:10" ht="15" customHeight="1" x14ac:dyDescent="0.25">
      <c r="A29" s="572"/>
      <c r="B29" s="588" t="s">
        <v>614</v>
      </c>
      <c r="C29" s="49">
        <f>IF(E29="A ser especificado pela instalação portuária, caso necessário","-",'Ameaças e Cnsq'!R58)</f>
        <v>1.8333333333333333</v>
      </c>
      <c r="D29" s="49">
        <f t="shared" si="0"/>
        <v>1.814990001828237</v>
      </c>
      <c r="E29" s="42" t="s">
        <v>377</v>
      </c>
      <c r="F29" s="49">
        <f>IF(E29="A ser especificado pela instalação portuária, caso necessário","-",'Ameaças e Cnsq'!S58)</f>
        <v>2</v>
      </c>
      <c r="G29" s="583"/>
      <c r="H29" s="49">
        <f t="shared" si="1"/>
        <v>1.9666666666666666</v>
      </c>
      <c r="I29" s="50">
        <f t="shared" si="2"/>
        <v>3.5694803369288661</v>
      </c>
      <c r="J29" s="51" t="str">
        <f t="shared" si="3"/>
        <v>BAIXO</v>
      </c>
    </row>
    <row r="30" spans="1:10" ht="15" customHeight="1" x14ac:dyDescent="0.25">
      <c r="A30" s="572"/>
      <c r="B30" s="589"/>
      <c r="C30" s="49">
        <f>IF(E30="A ser especificado pela instalação portuária, caso necessário","-",'Ameaças e Cnsq'!R59)</f>
        <v>1.8333333333333333</v>
      </c>
      <c r="D30" s="49">
        <f t="shared" si="0"/>
        <v>1.814990001828237</v>
      </c>
      <c r="E30" s="42" t="s">
        <v>361</v>
      </c>
      <c r="F30" s="49">
        <f>IF(E30="A ser especificado pela instalação portuária, caso necessário","-",'Ameaças e Cnsq'!S59)</f>
        <v>1</v>
      </c>
      <c r="G30" s="583"/>
      <c r="H30" s="49">
        <f t="shared" si="1"/>
        <v>1.4666666666666666</v>
      </c>
      <c r="I30" s="50">
        <f t="shared" si="2"/>
        <v>2.6619853360147476</v>
      </c>
      <c r="J30" s="51" t="str">
        <f t="shared" si="3"/>
        <v>BAIXO</v>
      </c>
    </row>
    <row r="31" spans="1:10" ht="15" customHeight="1" x14ac:dyDescent="0.25">
      <c r="A31" s="572"/>
      <c r="B31" s="589"/>
      <c r="C31" s="49">
        <f>IF(E31="A ser especificado pela instalação portuária, caso necessário","-",'Ameaças e Cnsq'!R60)</f>
        <v>1.8333333333333333</v>
      </c>
      <c r="D31" s="49">
        <f t="shared" si="0"/>
        <v>1.814990001828237</v>
      </c>
      <c r="E31" s="42" t="s">
        <v>396</v>
      </c>
      <c r="F31" s="49">
        <f>IF(E31="A ser especificado pela instalação portuária, caso necessário","-",'Ameaças e Cnsq'!S60)</f>
        <v>3</v>
      </c>
      <c r="G31" s="583"/>
      <c r="H31" s="49">
        <f t="shared" si="1"/>
        <v>2.4666666666666668</v>
      </c>
      <c r="I31" s="50">
        <f t="shared" si="2"/>
        <v>4.4769753378429851</v>
      </c>
      <c r="J31" s="51" t="str">
        <f t="shared" si="3"/>
        <v>MÉDIO</v>
      </c>
    </row>
    <row r="32" spans="1:10" ht="30" customHeight="1" x14ac:dyDescent="0.25">
      <c r="A32" s="572"/>
      <c r="B32" s="589"/>
      <c r="C32" s="49">
        <f>IF(E32="A ser especificado pela instalação portuária, caso necessário","-",'Ameaças e Cnsq'!R61)</f>
        <v>1.8333333333333333</v>
      </c>
      <c r="D32" s="49">
        <f t="shared" si="0"/>
        <v>1.814990001828237</v>
      </c>
      <c r="E32" s="42" t="s">
        <v>359</v>
      </c>
      <c r="F32" s="49">
        <f>IF(E32="A ser especificado pela instalação portuária, caso necessário","-",'Ameaças e Cnsq'!S61)</f>
        <v>2</v>
      </c>
      <c r="G32" s="583"/>
      <c r="H32" s="49">
        <f t="shared" si="1"/>
        <v>1.9666666666666666</v>
      </c>
      <c r="I32" s="50">
        <f t="shared" si="2"/>
        <v>3.5694803369288661</v>
      </c>
      <c r="J32" s="51" t="str">
        <f t="shared" si="3"/>
        <v>BAIXO</v>
      </c>
    </row>
    <row r="33" spans="1:10" x14ac:dyDescent="0.25">
      <c r="A33" s="572"/>
      <c r="B33" s="589"/>
      <c r="C33" s="49">
        <f>IF(E33="A ser especificado pela instalação portuária, caso necessário","-",'Ameaças e Cnsq'!R62)</f>
        <v>1.8333333333333333</v>
      </c>
      <c r="D33" s="49">
        <f t="shared" si="0"/>
        <v>1.814990001828237</v>
      </c>
      <c r="E33" s="42" t="s">
        <v>393</v>
      </c>
      <c r="F33" s="49">
        <f>IF(E33="A ser especificado pela instalação portuária, caso necessário","-",'Ameaças e Cnsq'!S62)</f>
        <v>1</v>
      </c>
      <c r="G33" s="583"/>
      <c r="H33" s="49">
        <f t="shared" si="1"/>
        <v>1.4666666666666666</v>
      </c>
      <c r="I33" s="50">
        <f t="shared" si="2"/>
        <v>2.6619853360147476</v>
      </c>
      <c r="J33" s="51" t="str">
        <f t="shared" si="3"/>
        <v>BAIXO</v>
      </c>
    </row>
    <row r="34" spans="1:10" ht="15" customHeight="1" x14ac:dyDescent="0.25">
      <c r="A34" s="572"/>
      <c r="B34" s="589"/>
      <c r="C34" s="49">
        <f>IF(E34="A ser especificado pela instalação portuária, caso necessário","-",'Ameaças e Cnsq'!R63)</f>
        <v>1.8333333333333333</v>
      </c>
      <c r="D34" s="49">
        <f t="shared" si="0"/>
        <v>1.814990001828237</v>
      </c>
      <c r="E34" s="42" t="s">
        <v>391</v>
      </c>
      <c r="F34" s="49">
        <f>IF(E34="A ser especificado pela instalação portuária, caso necessário","-",'Ameaças e Cnsq'!S63)</f>
        <v>3</v>
      </c>
      <c r="G34" s="583"/>
      <c r="H34" s="49">
        <f t="shared" si="1"/>
        <v>2.4666666666666668</v>
      </c>
      <c r="I34" s="50">
        <f t="shared" si="2"/>
        <v>4.4769753378429851</v>
      </c>
      <c r="J34" s="51" t="str">
        <f t="shared" si="3"/>
        <v>MÉDIO</v>
      </c>
    </row>
    <row r="35" spans="1:10" ht="15" customHeight="1" x14ac:dyDescent="0.25">
      <c r="A35" s="572"/>
      <c r="B35" s="589"/>
      <c r="C35" s="49">
        <f>IF(E35="A ser especificado pela instalação portuária, caso necessário","-",'Ameaças e Cnsq'!R64)</f>
        <v>1.8333333333333333</v>
      </c>
      <c r="D35" s="49">
        <f t="shared" si="0"/>
        <v>1.814990001828237</v>
      </c>
      <c r="E35" s="42" t="s">
        <v>389</v>
      </c>
      <c r="F35" s="49">
        <f>IF(E35="A ser especificado pela instalação portuária, caso necessário","-",'Ameaças e Cnsq'!S64)</f>
        <v>2</v>
      </c>
      <c r="G35" s="583"/>
      <c r="H35" s="49">
        <f t="shared" si="1"/>
        <v>1.9666666666666666</v>
      </c>
      <c r="I35" s="50">
        <f t="shared" si="2"/>
        <v>3.5694803369288661</v>
      </c>
      <c r="J35" s="51" t="str">
        <f t="shared" si="3"/>
        <v>BAIXO</v>
      </c>
    </row>
    <row r="36" spans="1:10" ht="15" customHeight="1" x14ac:dyDescent="0.25">
      <c r="A36" s="572"/>
      <c r="B36" s="591"/>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3"/>
      <c r="H36" s="49" t="str">
        <f t="shared" si="1"/>
        <v>-</v>
      </c>
      <c r="I36" s="50" t="str">
        <f t="shared" si="2"/>
        <v>-</v>
      </c>
      <c r="J36" s="51" t="str">
        <f t="shared" si="3"/>
        <v>-</v>
      </c>
    </row>
    <row r="37" spans="1:10" ht="15" customHeight="1" x14ac:dyDescent="0.25">
      <c r="A37" s="572"/>
      <c r="B37" s="593" t="s">
        <v>642</v>
      </c>
      <c r="C37" s="47">
        <f>IF(E37="A ser especificado pela instalação portuária, caso necessário","-",'Ameaças e Cnsq'!R72)</f>
        <v>1.8333333333333333</v>
      </c>
      <c r="D37" s="47">
        <f t="shared" si="0"/>
        <v>1.814990001828237</v>
      </c>
      <c r="E37" s="28" t="s">
        <v>427</v>
      </c>
      <c r="F37" s="47">
        <f>IF(E37="A ser especificado pela instalação portuária, caso necessário","-",'Ameaças e Cnsq'!S72)</f>
        <v>1</v>
      </c>
      <c r="G37" s="583"/>
      <c r="H37" s="47">
        <f t="shared" si="1"/>
        <v>1.4666666666666666</v>
      </c>
      <c r="I37" s="48">
        <f t="shared" si="2"/>
        <v>2.6619853360147476</v>
      </c>
      <c r="J37" s="41" t="str">
        <f t="shared" si="3"/>
        <v>BAIXO</v>
      </c>
    </row>
    <row r="38" spans="1:10" ht="15" customHeight="1" x14ac:dyDescent="0.25">
      <c r="A38" s="572"/>
      <c r="B38" s="595"/>
      <c r="C38" s="47">
        <f>IF(E38="A ser especificado pela instalação portuária, caso necessário","-",'Ameaças e Cnsq'!R73)</f>
        <v>1.8333333333333333</v>
      </c>
      <c r="D38" s="47">
        <f t="shared" si="0"/>
        <v>1.814990001828237</v>
      </c>
      <c r="E38" s="28" t="s">
        <v>396</v>
      </c>
      <c r="F38" s="47">
        <f>IF(E38="A ser especificado pela instalação portuária, caso necessário","-",'Ameaças e Cnsq'!S73)</f>
        <v>3</v>
      </c>
      <c r="G38" s="583"/>
      <c r="H38" s="47">
        <f t="shared" si="1"/>
        <v>2.4666666666666668</v>
      </c>
      <c r="I38" s="48">
        <f t="shared" si="2"/>
        <v>4.4769753378429851</v>
      </c>
      <c r="J38" s="41" t="str">
        <f t="shared" si="3"/>
        <v>MÉDIO</v>
      </c>
    </row>
    <row r="39" spans="1:10" ht="15" customHeight="1" x14ac:dyDescent="0.25">
      <c r="A39" s="572"/>
      <c r="B39" s="595"/>
      <c r="C39" s="47">
        <f>IF(E39="A ser especificado pela instalação portuária, caso necessário","-",'Ameaças e Cnsq'!R74)</f>
        <v>1.8333333333333333</v>
      </c>
      <c r="D39" s="47">
        <f t="shared" si="0"/>
        <v>1.814990001828237</v>
      </c>
      <c r="E39" s="28" t="s">
        <v>393</v>
      </c>
      <c r="F39" s="47">
        <f>IF(E39="A ser especificado pela instalação portuária, caso necessário","-",'Ameaças e Cnsq'!S74)</f>
        <v>2</v>
      </c>
      <c r="G39" s="583"/>
      <c r="H39" s="47">
        <f t="shared" si="1"/>
        <v>1.9666666666666666</v>
      </c>
      <c r="I39" s="48">
        <f t="shared" si="2"/>
        <v>3.5694803369288661</v>
      </c>
      <c r="J39" s="41" t="str">
        <f t="shared" si="3"/>
        <v>BAIXO</v>
      </c>
    </row>
    <row r="40" spans="1:10" ht="15" customHeight="1" x14ac:dyDescent="0.25">
      <c r="A40" s="572"/>
      <c r="B40" s="595"/>
      <c r="C40" s="47">
        <f>IF(E40="A ser especificado pela instalação portuária, caso necessário","-",'Ameaças e Cnsq'!R75)</f>
        <v>1.8333333333333333</v>
      </c>
      <c r="D40" s="47">
        <f t="shared" si="0"/>
        <v>1.814990001828237</v>
      </c>
      <c r="E40" s="28" t="s">
        <v>391</v>
      </c>
      <c r="F40" s="47">
        <f>IF(E40="A ser especificado pela instalação portuária, caso necessário","-",'Ameaças e Cnsq'!S75)</f>
        <v>1</v>
      </c>
      <c r="G40" s="583"/>
      <c r="H40" s="47">
        <f t="shared" si="1"/>
        <v>1.4666666666666666</v>
      </c>
      <c r="I40" s="48">
        <f t="shared" si="2"/>
        <v>2.6619853360147476</v>
      </c>
      <c r="J40" s="41" t="str">
        <f t="shared" si="3"/>
        <v>BAIXO</v>
      </c>
    </row>
    <row r="41" spans="1:10" ht="15" customHeight="1" x14ac:dyDescent="0.25">
      <c r="A41" s="572"/>
      <c r="B41" s="595"/>
      <c r="C41" s="47">
        <f>IF(E41="A ser especificado pela instalação portuária, caso necessário","-",'Ameaças e Cnsq'!R76)</f>
        <v>1.8333333333333333</v>
      </c>
      <c r="D41" s="47">
        <f t="shared" si="0"/>
        <v>1.814990001828237</v>
      </c>
      <c r="E41" s="28" t="s">
        <v>389</v>
      </c>
      <c r="F41" s="47">
        <f>IF(E41="A ser especificado pela instalação portuária, caso necessário","-",'Ameaças e Cnsq'!S76)</f>
        <v>3</v>
      </c>
      <c r="G41" s="583"/>
      <c r="H41" s="47">
        <f t="shared" si="1"/>
        <v>2.4666666666666668</v>
      </c>
      <c r="I41" s="48">
        <f t="shared" si="2"/>
        <v>4.4769753378429851</v>
      </c>
      <c r="J41" s="41" t="str">
        <f t="shared" si="3"/>
        <v>MÉDIO</v>
      </c>
    </row>
    <row r="42" spans="1:10" ht="15" customHeight="1" x14ac:dyDescent="0.25">
      <c r="A42" s="572"/>
      <c r="B42" s="595"/>
      <c r="C42" s="47">
        <f>IF(E42="A ser especificado pela instalação portuária, caso necessário","-",'Ameaças e Cnsq'!R77)</f>
        <v>1.8333333333333333</v>
      </c>
      <c r="D42" s="47">
        <f t="shared" si="0"/>
        <v>1.814990001828237</v>
      </c>
      <c r="E42" s="28" t="s">
        <v>411</v>
      </c>
      <c r="F42" s="47">
        <f>IF(E42="A ser especificado pela instalação portuária, caso necessário","-",'Ameaças e Cnsq'!S77)</f>
        <v>2</v>
      </c>
      <c r="G42" s="583"/>
      <c r="H42" s="47">
        <f t="shared" si="1"/>
        <v>1.9666666666666666</v>
      </c>
      <c r="I42" s="48">
        <f t="shared" si="2"/>
        <v>3.5694803369288661</v>
      </c>
      <c r="J42" s="41" t="str">
        <f t="shared" si="3"/>
        <v>BAIXO</v>
      </c>
    </row>
    <row r="43" spans="1:10" ht="15" customHeight="1" x14ac:dyDescent="0.25">
      <c r="A43" s="572"/>
      <c r="B43" s="594"/>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3"/>
      <c r="H43" s="47" t="str">
        <f t="shared" si="1"/>
        <v>-</v>
      </c>
      <c r="I43" s="48" t="str">
        <f t="shared" si="2"/>
        <v>-</v>
      </c>
      <c r="J43" s="41" t="str">
        <f t="shared" si="3"/>
        <v>-</v>
      </c>
    </row>
    <row r="44" spans="1:10" ht="15" customHeight="1" x14ac:dyDescent="0.25">
      <c r="A44" s="572"/>
      <c r="B44" s="588" t="s">
        <v>615</v>
      </c>
      <c r="C44" s="49">
        <f>IF(E44="A ser especificado pela instalação portuária, caso necessário","-",'Ameaças e Cnsq'!R85)</f>
        <v>1.8333333333333333</v>
      </c>
      <c r="D44" s="49">
        <f t="shared" si="0"/>
        <v>1.814990001828237</v>
      </c>
      <c r="E44" s="42" t="s">
        <v>377</v>
      </c>
      <c r="F44" s="49">
        <f>IF(E44="A ser especificado pela instalação portuária, caso necessário","-",'Ameaças e Cnsq'!S85)</f>
        <v>3</v>
      </c>
      <c r="G44" s="583"/>
      <c r="H44" s="49">
        <f t="shared" si="1"/>
        <v>2.4666666666666668</v>
      </c>
      <c r="I44" s="50">
        <f t="shared" si="2"/>
        <v>4.4769753378429851</v>
      </c>
      <c r="J44" s="51" t="str">
        <f t="shared" si="3"/>
        <v>MÉDIO</v>
      </c>
    </row>
    <row r="45" spans="1:10" ht="15" customHeight="1" x14ac:dyDescent="0.25">
      <c r="A45" s="572"/>
      <c r="B45" s="589"/>
      <c r="C45" s="49">
        <f>IF(E45="A ser especificado pela instalação portuária, caso necessário","-",'Ameaças e Cnsq'!R86)</f>
        <v>1.8333333333333333</v>
      </c>
      <c r="D45" s="49">
        <f t="shared" si="0"/>
        <v>1.814990001828237</v>
      </c>
      <c r="E45" s="42" t="s">
        <v>361</v>
      </c>
      <c r="F45" s="49">
        <f>IF(E45="A ser especificado pela instalação portuária, caso necessário","-",'Ameaças e Cnsq'!S86)</f>
        <v>2</v>
      </c>
      <c r="G45" s="583"/>
      <c r="H45" s="49">
        <f t="shared" si="1"/>
        <v>1.9666666666666666</v>
      </c>
      <c r="I45" s="50">
        <f t="shared" si="2"/>
        <v>3.5694803369288661</v>
      </c>
      <c r="J45" s="51" t="str">
        <f t="shared" si="3"/>
        <v>BAIXO</v>
      </c>
    </row>
    <row r="46" spans="1:10" ht="15" customHeight="1" x14ac:dyDescent="0.25">
      <c r="A46" s="572"/>
      <c r="B46" s="589"/>
      <c r="C46" s="49">
        <f>IF(E46="A ser especificado pela instalação portuária, caso necessário","-",'Ameaças e Cnsq'!R87)</f>
        <v>1.8333333333333333</v>
      </c>
      <c r="D46" s="49">
        <f t="shared" si="0"/>
        <v>1.814990001828237</v>
      </c>
      <c r="E46" s="42" t="s">
        <v>396</v>
      </c>
      <c r="F46" s="49">
        <f>IF(E46="A ser especificado pela instalação portuária, caso necessário","-",'Ameaças e Cnsq'!S87)</f>
        <v>1</v>
      </c>
      <c r="G46" s="583"/>
      <c r="H46" s="49">
        <f t="shared" si="1"/>
        <v>1.4666666666666666</v>
      </c>
      <c r="I46" s="50">
        <f t="shared" si="2"/>
        <v>2.6619853360147476</v>
      </c>
      <c r="J46" s="51" t="str">
        <f t="shared" si="3"/>
        <v>BAIXO</v>
      </c>
    </row>
    <row r="47" spans="1:10" ht="30" x14ac:dyDescent="0.25">
      <c r="A47" s="572"/>
      <c r="B47" s="589"/>
      <c r="C47" s="49">
        <f>IF(E47="A ser especificado pela instalação portuária, caso necessário","-",'Ameaças e Cnsq'!R88)</f>
        <v>1.8333333333333333</v>
      </c>
      <c r="D47" s="49">
        <f t="shared" si="0"/>
        <v>1.814990001828237</v>
      </c>
      <c r="E47" s="42" t="s">
        <v>359</v>
      </c>
      <c r="F47" s="49">
        <f>IF(E47="A ser especificado pela instalação portuária, caso necessário","-",'Ameaças e Cnsq'!S88)</f>
        <v>3</v>
      </c>
      <c r="G47" s="583"/>
      <c r="H47" s="49">
        <f t="shared" si="1"/>
        <v>2.4666666666666668</v>
      </c>
      <c r="I47" s="50">
        <f t="shared" si="2"/>
        <v>4.4769753378429851</v>
      </c>
      <c r="J47" s="51" t="str">
        <f t="shared" si="3"/>
        <v>MÉDIO</v>
      </c>
    </row>
    <row r="48" spans="1:10" ht="15" customHeight="1" x14ac:dyDescent="0.25">
      <c r="A48" s="572"/>
      <c r="B48" s="589"/>
      <c r="C48" s="49">
        <f>IF(E48="A ser especificado pela instalação portuária, caso necessário","-",'Ameaças e Cnsq'!R89)</f>
        <v>1.8333333333333333</v>
      </c>
      <c r="D48" s="49">
        <f t="shared" si="0"/>
        <v>1.814990001828237</v>
      </c>
      <c r="E48" s="42" t="s">
        <v>393</v>
      </c>
      <c r="F48" s="49">
        <f>IF(E48="A ser especificado pela instalação portuária, caso necessário","-",'Ameaças e Cnsq'!S89)</f>
        <v>2</v>
      </c>
      <c r="G48" s="583"/>
      <c r="H48" s="49">
        <f t="shared" si="1"/>
        <v>1.9666666666666666</v>
      </c>
      <c r="I48" s="50">
        <f t="shared" si="2"/>
        <v>3.5694803369288661</v>
      </c>
      <c r="J48" s="51" t="str">
        <f t="shared" si="3"/>
        <v>BAIXO</v>
      </c>
    </row>
    <row r="49" spans="1:10" ht="15" customHeight="1" x14ac:dyDescent="0.25">
      <c r="A49" s="572"/>
      <c r="B49" s="589"/>
      <c r="C49" s="49">
        <f>IF(E49="A ser especificado pela instalação portuária, caso necessário","-",'Ameaças e Cnsq'!R90)</f>
        <v>1.8333333333333333</v>
      </c>
      <c r="D49" s="49">
        <f t="shared" si="0"/>
        <v>1.814990001828237</v>
      </c>
      <c r="E49" s="42" t="s">
        <v>391</v>
      </c>
      <c r="F49" s="49">
        <f>IF(E49="A ser especificado pela instalação portuária, caso necessário","-",'Ameaças e Cnsq'!S90)</f>
        <v>1</v>
      </c>
      <c r="G49" s="583"/>
      <c r="H49" s="49">
        <f t="shared" si="1"/>
        <v>1.4666666666666666</v>
      </c>
      <c r="I49" s="50">
        <f t="shared" si="2"/>
        <v>2.6619853360147476</v>
      </c>
      <c r="J49" s="51" t="str">
        <f t="shared" si="3"/>
        <v>BAIXO</v>
      </c>
    </row>
    <row r="50" spans="1:10" ht="15" customHeight="1" x14ac:dyDescent="0.25">
      <c r="A50" s="572"/>
      <c r="B50" s="589"/>
      <c r="C50" s="49">
        <f>IF(E50="A ser especificado pela instalação portuária, caso necessário","-",'Ameaças e Cnsq'!R91)</f>
        <v>1.8333333333333333</v>
      </c>
      <c r="D50" s="49">
        <f t="shared" si="0"/>
        <v>1.814990001828237</v>
      </c>
      <c r="E50" s="42" t="s">
        <v>389</v>
      </c>
      <c r="F50" s="49">
        <f>IF(E50="A ser especificado pela instalação portuária, caso necessário","-",'Ameaças e Cnsq'!S91)</f>
        <v>3</v>
      </c>
      <c r="G50" s="583"/>
      <c r="H50" s="49">
        <f t="shared" si="1"/>
        <v>2.4666666666666668</v>
      </c>
      <c r="I50" s="50">
        <f t="shared" si="2"/>
        <v>4.4769753378429851</v>
      </c>
      <c r="J50" s="51" t="str">
        <f t="shared" si="3"/>
        <v>MÉDIO</v>
      </c>
    </row>
    <row r="51" spans="1:10" ht="15" customHeight="1" x14ac:dyDescent="0.25">
      <c r="A51" s="572"/>
      <c r="B51" s="589"/>
      <c r="C51" s="49">
        <f>IF(E51="A ser especificado pela instalação portuária, caso necessário","-",'Ameaças e Cnsq'!R92)</f>
        <v>2</v>
      </c>
      <c r="D51" s="49">
        <f t="shared" si="0"/>
        <v>1.8983233351615705</v>
      </c>
      <c r="E51" s="42" t="s">
        <v>411</v>
      </c>
      <c r="F51" s="49">
        <f>IF(E51="A ser especificado pela instalação portuária, caso necessário","-",'Ameaças e Cnsq'!S92)</f>
        <v>2</v>
      </c>
      <c r="G51" s="583"/>
      <c r="H51" s="49">
        <f t="shared" si="1"/>
        <v>1.9666666666666666</v>
      </c>
      <c r="I51" s="50">
        <f t="shared" si="2"/>
        <v>3.7333692258177549</v>
      </c>
      <c r="J51" s="51" t="str">
        <f t="shared" si="3"/>
        <v>MÉDIO</v>
      </c>
    </row>
    <row r="52" spans="1:10" ht="15" customHeight="1" x14ac:dyDescent="0.25">
      <c r="A52" s="572"/>
      <c r="B52" s="591"/>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3"/>
      <c r="H52" s="49" t="str">
        <f t="shared" si="1"/>
        <v>-</v>
      </c>
      <c r="I52" s="50" t="str">
        <f t="shared" si="2"/>
        <v>-</v>
      </c>
      <c r="J52" s="51" t="str">
        <f t="shared" si="3"/>
        <v>-</v>
      </c>
    </row>
    <row r="53" spans="1:10" ht="15" customHeight="1" x14ac:dyDescent="0.25">
      <c r="A53" s="572"/>
      <c r="B53" s="593" t="s">
        <v>616</v>
      </c>
      <c r="C53" s="47">
        <f>IF(E53="A ser especificado pela instalação portuária, caso necessário","-",'Ameaças e Cnsq'!R100)</f>
        <v>1.8333333333333333</v>
      </c>
      <c r="D53" s="47">
        <f t="shared" si="0"/>
        <v>1.814990001828237</v>
      </c>
      <c r="E53" s="28" t="s">
        <v>377</v>
      </c>
      <c r="F53" s="47">
        <f>IF(E53="A ser especificado pela instalação portuária, caso necessário","-",'Ameaças e Cnsq'!S100)</f>
        <v>1</v>
      </c>
      <c r="G53" s="583"/>
      <c r="H53" s="47">
        <f t="shared" si="1"/>
        <v>1.4666666666666666</v>
      </c>
      <c r="I53" s="48">
        <f t="shared" si="2"/>
        <v>2.6619853360147476</v>
      </c>
      <c r="J53" s="41" t="str">
        <f t="shared" si="3"/>
        <v>BAIXO</v>
      </c>
    </row>
    <row r="54" spans="1:10" ht="15" customHeight="1" x14ac:dyDescent="0.25">
      <c r="A54" s="572"/>
      <c r="B54" s="595"/>
      <c r="C54" s="47">
        <f>IF(E54="A ser especificado pela instalação portuária, caso necessário","-",'Ameaças e Cnsq'!R101)</f>
        <v>1.8333333333333333</v>
      </c>
      <c r="D54" s="47">
        <f t="shared" si="0"/>
        <v>1.814990001828237</v>
      </c>
      <c r="E54" s="28" t="s">
        <v>361</v>
      </c>
      <c r="F54" s="47">
        <f>IF(E54="A ser especificado pela instalação portuária, caso necessário","-",'Ameaças e Cnsq'!S101)</f>
        <v>3</v>
      </c>
      <c r="G54" s="583"/>
      <c r="H54" s="47">
        <f t="shared" si="1"/>
        <v>2.4666666666666668</v>
      </c>
      <c r="I54" s="48">
        <f t="shared" si="2"/>
        <v>4.4769753378429851</v>
      </c>
      <c r="J54" s="41" t="str">
        <f t="shared" si="3"/>
        <v>MÉDIO</v>
      </c>
    </row>
    <row r="55" spans="1:10" ht="15" customHeight="1" x14ac:dyDescent="0.25">
      <c r="A55" s="572"/>
      <c r="B55" s="595"/>
      <c r="C55" s="47">
        <f>IF(E55="A ser especificado pela instalação portuária, caso necessário","-",'Ameaças e Cnsq'!R102)</f>
        <v>1.8333333333333333</v>
      </c>
      <c r="D55" s="47">
        <f t="shared" si="0"/>
        <v>1.814990001828237</v>
      </c>
      <c r="E55" s="28" t="s">
        <v>396</v>
      </c>
      <c r="F55" s="47">
        <f>IF(E55="A ser especificado pela instalação portuária, caso necessário","-",'Ameaças e Cnsq'!S102)</f>
        <v>2</v>
      </c>
      <c r="G55" s="583"/>
      <c r="H55" s="47">
        <f t="shared" si="1"/>
        <v>1.9666666666666666</v>
      </c>
      <c r="I55" s="48">
        <f t="shared" si="2"/>
        <v>3.5694803369288661</v>
      </c>
      <c r="J55" s="41" t="str">
        <f t="shared" si="3"/>
        <v>BAIXO</v>
      </c>
    </row>
    <row r="56" spans="1:10" ht="30" x14ac:dyDescent="0.25">
      <c r="A56" s="572"/>
      <c r="B56" s="595"/>
      <c r="C56" s="47">
        <f>IF(E56="A ser especificado pela instalação portuária, caso necessário","-",'Ameaças e Cnsq'!R103)</f>
        <v>1.8333333333333333</v>
      </c>
      <c r="D56" s="47">
        <f t="shared" si="0"/>
        <v>1.814990001828237</v>
      </c>
      <c r="E56" s="28" t="s">
        <v>359</v>
      </c>
      <c r="F56" s="47">
        <f>IF(E56="A ser especificado pela instalação portuária, caso necessário","-",'Ameaças e Cnsq'!S103)</f>
        <v>1</v>
      </c>
      <c r="G56" s="583"/>
      <c r="H56" s="47">
        <f t="shared" si="1"/>
        <v>1.4666666666666666</v>
      </c>
      <c r="I56" s="48">
        <f t="shared" si="2"/>
        <v>2.6619853360147476</v>
      </c>
      <c r="J56" s="41" t="str">
        <f t="shared" si="3"/>
        <v>BAIXO</v>
      </c>
    </row>
    <row r="57" spans="1:10" ht="15" customHeight="1" x14ac:dyDescent="0.25">
      <c r="A57" s="572"/>
      <c r="B57" s="595"/>
      <c r="C57" s="47">
        <f>IF(E57="A ser especificado pela instalação portuária, caso necessário","-",'Ameaças e Cnsq'!R104)</f>
        <v>1.8333333333333333</v>
      </c>
      <c r="D57" s="47">
        <f t="shared" si="0"/>
        <v>1.814990001828237</v>
      </c>
      <c r="E57" s="28" t="s">
        <v>393</v>
      </c>
      <c r="F57" s="47">
        <f>IF(E57="A ser especificado pela instalação portuária, caso necessário","-",'Ameaças e Cnsq'!S104)</f>
        <v>3</v>
      </c>
      <c r="G57" s="583"/>
      <c r="H57" s="47">
        <f t="shared" si="1"/>
        <v>2.4666666666666668</v>
      </c>
      <c r="I57" s="48">
        <f t="shared" si="2"/>
        <v>4.4769753378429851</v>
      </c>
      <c r="J57" s="41" t="str">
        <f t="shared" si="3"/>
        <v>MÉDIO</v>
      </c>
    </row>
    <row r="58" spans="1:10" ht="15" customHeight="1" x14ac:dyDescent="0.25">
      <c r="A58" s="572"/>
      <c r="B58" s="595"/>
      <c r="C58" s="47">
        <f>IF(E58="A ser especificado pela instalação portuária, caso necessário","-",'Ameaças e Cnsq'!R105)</f>
        <v>1.8333333333333333</v>
      </c>
      <c r="D58" s="47">
        <f t="shared" si="0"/>
        <v>1.814990001828237</v>
      </c>
      <c r="E58" s="28" t="s">
        <v>391</v>
      </c>
      <c r="F58" s="47">
        <f>IF(E58="A ser especificado pela instalação portuária, caso necessário","-",'Ameaças e Cnsq'!S105)</f>
        <v>2</v>
      </c>
      <c r="G58" s="583"/>
      <c r="H58" s="47">
        <f t="shared" si="1"/>
        <v>1.9666666666666666</v>
      </c>
      <c r="I58" s="48">
        <f t="shared" si="2"/>
        <v>3.5694803369288661</v>
      </c>
      <c r="J58" s="41" t="str">
        <f t="shared" si="3"/>
        <v>BAIXO</v>
      </c>
    </row>
    <row r="59" spans="1:10" ht="15" customHeight="1" x14ac:dyDescent="0.25">
      <c r="A59" s="572"/>
      <c r="B59" s="595"/>
      <c r="C59" s="47">
        <f>IF(E59="A ser especificado pela instalação portuária, caso necessário","-",'Ameaças e Cnsq'!R106)</f>
        <v>1.8333333333333333</v>
      </c>
      <c r="D59" s="47">
        <f t="shared" si="0"/>
        <v>1.814990001828237</v>
      </c>
      <c r="E59" s="28" t="s">
        <v>389</v>
      </c>
      <c r="F59" s="47">
        <f>IF(E59="A ser especificado pela instalação portuária, caso necessário","-",'Ameaças e Cnsq'!S106)</f>
        <v>2</v>
      </c>
      <c r="G59" s="583"/>
      <c r="H59" s="47">
        <f t="shared" si="1"/>
        <v>1.9666666666666666</v>
      </c>
      <c r="I59" s="48">
        <f t="shared" si="2"/>
        <v>3.5694803369288661</v>
      </c>
      <c r="J59" s="41" t="str">
        <f t="shared" si="3"/>
        <v>BAIXO</v>
      </c>
    </row>
    <row r="60" spans="1:10" ht="15" customHeight="1" x14ac:dyDescent="0.25">
      <c r="A60" s="572"/>
      <c r="B60" s="594"/>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3"/>
      <c r="H60" s="47" t="str">
        <f t="shared" si="1"/>
        <v>-</v>
      </c>
      <c r="I60" s="48" t="str">
        <f t="shared" si="2"/>
        <v>-</v>
      </c>
      <c r="J60" s="41" t="str">
        <f t="shared" si="3"/>
        <v>-</v>
      </c>
    </row>
    <row r="61" spans="1:10" ht="15" customHeight="1" x14ac:dyDescent="0.25">
      <c r="A61" s="572"/>
      <c r="B61" s="564" t="s">
        <v>617</v>
      </c>
      <c r="C61" s="49" t="str">
        <f>IF(E61="A ser especificado pela instalação portuária, caso necessário","-",'Ameaças e Cnsq'!R114)</f>
        <v>-</v>
      </c>
      <c r="D61" s="49">
        <f t="shared" si="0"/>
        <v>1.7966466703231407</v>
      </c>
      <c r="E61" s="44" t="s">
        <v>377</v>
      </c>
      <c r="F61" s="49">
        <f>IF(E61="A ser especificado pela instalação portuária, caso necessário","-",'Ameaças e Cnsq'!S114)</f>
        <v>3</v>
      </c>
      <c r="G61" s="583"/>
      <c r="H61" s="49">
        <f t="shared" si="1"/>
        <v>2.4666666666666668</v>
      </c>
      <c r="I61" s="50">
        <f t="shared" si="2"/>
        <v>4.4317284534637471</v>
      </c>
      <c r="J61" s="51" t="str">
        <f t="shared" si="3"/>
        <v>MÉDIO</v>
      </c>
    </row>
    <row r="62" spans="1:10" ht="15" customHeight="1" x14ac:dyDescent="0.25">
      <c r="A62" s="572"/>
      <c r="B62" s="565"/>
      <c r="C62" s="49">
        <f>IF(E62="A ser especificado pela instalação portuária, caso necessário","-",'Ameaças e Cnsq'!R115)</f>
        <v>1.8333333333333333</v>
      </c>
      <c r="D62" s="49">
        <f t="shared" si="0"/>
        <v>1.814990001828237</v>
      </c>
      <c r="E62" s="44" t="s">
        <v>361</v>
      </c>
      <c r="F62" s="49">
        <f>IF(E62="A ser especificado pela instalação portuária, caso necessário","-",'Ameaças e Cnsq'!S115)</f>
        <v>2</v>
      </c>
      <c r="G62" s="583"/>
      <c r="H62" s="49">
        <f t="shared" si="1"/>
        <v>1.9666666666666666</v>
      </c>
      <c r="I62" s="50">
        <f t="shared" si="2"/>
        <v>3.5694803369288661</v>
      </c>
      <c r="J62" s="51" t="str">
        <f t="shared" si="3"/>
        <v>BAIXO</v>
      </c>
    </row>
    <row r="63" spans="1:10" ht="15" customHeight="1" x14ac:dyDescent="0.25">
      <c r="A63" s="572"/>
      <c r="B63" s="565"/>
      <c r="C63" s="49">
        <f>IF(E63="A ser especificado pela instalação portuária, caso necessário","-",'Ameaças e Cnsq'!R116)</f>
        <v>1.8333333333333333</v>
      </c>
      <c r="D63" s="49">
        <f t="shared" si="0"/>
        <v>1.814990001828237</v>
      </c>
      <c r="E63" s="44" t="s">
        <v>396</v>
      </c>
      <c r="F63" s="49">
        <f>IF(E63="A ser especificado pela instalação portuária, caso necessário","-",'Ameaças e Cnsq'!S116)</f>
        <v>1</v>
      </c>
      <c r="G63" s="583"/>
      <c r="H63" s="49">
        <f t="shared" si="1"/>
        <v>1.4666666666666666</v>
      </c>
      <c r="I63" s="50">
        <f t="shared" si="2"/>
        <v>2.6619853360147476</v>
      </c>
      <c r="J63" s="51" t="str">
        <f t="shared" si="3"/>
        <v>BAIXO</v>
      </c>
    </row>
    <row r="64" spans="1:10" ht="30" x14ac:dyDescent="0.25">
      <c r="A64" s="572"/>
      <c r="B64" s="565"/>
      <c r="C64" s="49">
        <f>IF(E64="A ser especificado pela instalação portuária, caso necessário","-",'Ameaças e Cnsq'!R117)</f>
        <v>1.8333333333333333</v>
      </c>
      <c r="D64" s="49">
        <f t="shared" si="0"/>
        <v>1.814990001828237</v>
      </c>
      <c r="E64" s="44" t="s">
        <v>359</v>
      </c>
      <c r="F64" s="49">
        <f>IF(E64="A ser especificado pela instalação portuária, caso necessário","-",'Ameaças e Cnsq'!S117)</f>
        <v>3</v>
      </c>
      <c r="G64" s="583"/>
      <c r="H64" s="49">
        <f t="shared" si="1"/>
        <v>2.4666666666666668</v>
      </c>
      <c r="I64" s="50">
        <f t="shared" si="2"/>
        <v>4.4769753378429851</v>
      </c>
      <c r="J64" s="51" t="str">
        <f t="shared" si="3"/>
        <v>MÉDIO</v>
      </c>
    </row>
    <row r="65" spans="1:10" ht="15" customHeight="1" x14ac:dyDescent="0.25">
      <c r="A65" s="572"/>
      <c r="B65" s="565"/>
      <c r="C65" s="49">
        <f>IF(E65="A ser especificado pela instalação portuária, caso necessário","-",'Ameaças e Cnsq'!R118)</f>
        <v>1.8333333333333333</v>
      </c>
      <c r="D65" s="49">
        <f t="shared" si="0"/>
        <v>1.814990001828237</v>
      </c>
      <c r="E65" s="44" t="s">
        <v>393</v>
      </c>
      <c r="F65" s="49">
        <f>IF(E65="A ser especificado pela instalação portuária, caso necessário","-",'Ameaças e Cnsq'!S118)</f>
        <v>2</v>
      </c>
      <c r="G65" s="583"/>
      <c r="H65" s="49">
        <f t="shared" si="1"/>
        <v>1.9666666666666666</v>
      </c>
      <c r="I65" s="50">
        <f t="shared" si="2"/>
        <v>3.5694803369288661</v>
      </c>
      <c r="J65" s="51" t="str">
        <f t="shared" si="3"/>
        <v>BAIXO</v>
      </c>
    </row>
    <row r="66" spans="1:10" ht="15" customHeight="1" x14ac:dyDescent="0.25">
      <c r="A66" s="572"/>
      <c r="B66" s="565"/>
      <c r="C66" s="49">
        <f>IF(E66="A ser especificado pela instalação portuária, caso necessário","-",'Ameaças e Cnsq'!R119)</f>
        <v>1.8333333333333333</v>
      </c>
      <c r="D66" s="49">
        <f t="shared" si="0"/>
        <v>1.814990001828237</v>
      </c>
      <c r="E66" s="44" t="s">
        <v>391</v>
      </c>
      <c r="F66" s="49">
        <f>IF(E66="A ser especificado pela instalação portuária, caso necessário","-",'Ameaças e Cnsq'!S119)</f>
        <v>1</v>
      </c>
      <c r="G66" s="583"/>
      <c r="H66" s="49">
        <f t="shared" si="1"/>
        <v>1.4666666666666666</v>
      </c>
      <c r="I66" s="50">
        <f t="shared" si="2"/>
        <v>2.6619853360147476</v>
      </c>
      <c r="J66" s="51" t="str">
        <f t="shared" si="3"/>
        <v>BAIXO</v>
      </c>
    </row>
    <row r="67" spans="1:10" ht="15" customHeight="1" x14ac:dyDescent="0.25">
      <c r="A67" s="572"/>
      <c r="B67" s="565"/>
      <c r="C67" s="49">
        <f>IF(E67="A ser especificado pela instalação portuária, caso necessário","-",'Ameaças e Cnsq'!R120)</f>
        <v>1.8333333333333333</v>
      </c>
      <c r="D67" s="49">
        <f t="shared" si="0"/>
        <v>1.814990001828237</v>
      </c>
      <c r="E67" s="44" t="s">
        <v>389</v>
      </c>
      <c r="F67" s="49">
        <f>IF(E67="A ser especificado pela instalação portuária, caso necessário","-",'Ameaças e Cnsq'!S120)</f>
        <v>3</v>
      </c>
      <c r="G67" s="583"/>
      <c r="H67" s="49">
        <f t="shared" si="1"/>
        <v>2.4666666666666668</v>
      </c>
      <c r="I67" s="50">
        <f t="shared" si="2"/>
        <v>4.4769753378429851</v>
      </c>
      <c r="J67" s="51" t="str">
        <f t="shared" si="3"/>
        <v>MÉDIO</v>
      </c>
    </row>
    <row r="68" spans="1:10" ht="15" customHeight="1" x14ac:dyDescent="0.25">
      <c r="A68" s="572"/>
      <c r="B68" s="565"/>
      <c r="C68" s="49">
        <f>IF(E68="A ser especificado pela instalação portuária, caso necessário","-",'Ameaças e Cnsq'!R121)</f>
        <v>1.8333333333333333</v>
      </c>
      <c r="D68" s="49">
        <f t="shared" si="0"/>
        <v>1.814990001828237</v>
      </c>
      <c r="E68" s="44" t="s">
        <v>372</v>
      </c>
      <c r="F68" s="49">
        <f>IF(E68="A ser especificado pela instalação portuária, caso necessário","-",'Ameaças e Cnsq'!S121)</f>
        <v>2</v>
      </c>
      <c r="G68" s="583"/>
      <c r="H68" s="49">
        <f t="shared" si="1"/>
        <v>1.9666666666666666</v>
      </c>
      <c r="I68" s="50">
        <f t="shared" si="2"/>
        <v>3.5694803369288661</v>
      </c>
      <c r="J68" s="51" t="str">
        <f t="shared" si="3"/>
        <v>BAIXO</v>
      </c>
    </row>
    <row r="69" spans="1:10" ht="15" customHeight="1" x14ac:dyDescent="0.25">
      <c r="A69" s="572"/>
      <c r="B69" s="565"/>
      <c r="C69" s="49">
        <f>IF(E69="A ser especificado pela instalação portuária, caso necessário","-",'Ameaças e Cnsq'!R122)</f>
        <v>1.8333333333333333</v>
      </c>
      <c r="D69" s="49">
        <f t="shared" ref="D69:D96" si="4">IF(E69="A ser especificado pela instalação portuária, caso necessário","-",AVERAGE($A$4,C69))</f>
        <v>1.814990001828237</v>
      </c>
      <c r="E69" s="44" t="s">
        <v>386</v>
      </c>
      <c r="F69" s="49">
        <f>IF(E69="A ser especificado pela instalação portuária, caso necessário","-",'Ameaças e Cnsq'!S122)</f>
        <v>1</v>
      </c>
      <c r="G69" s="583"/>
      <c r="H69" s="49">
        <f t="shared" ref="H69:H96" si="5">IF(E69="A ser especificado pela instalação portuária, caso necessário","-",AVERAGE($G$4,F69))</f>
        <v>1.4666666666666666</v>
      </c>
      <c r="I69" s="50">
        <f t="shared" ref="I69:I96" si="6">IF(E69="A ser especificado pela instalação portuária, caso necessário","-",D69*H69)</f>
        <v>2.6619853360147476</v>
      </c>
      <c r="J69" s="51" t="str">
        <f t="shared" ref="J69:J96" si="7">IF(E69="A ser especificado pela instalação portuária, caso necessário","-",(IF(AND(I69&gt;=0.75,I69&lt;2.5),"MUITO BAIXO",IF(AND(I69&gt;=2.5,I69&lt;3.6),"BAIXO",IF(AND(I69&gt;=3.6,I69&lt;5.5),"MÉDIO",IF(AND(I69&gt;=5.5,I69&lt;7),"ALTO",IF(AND(I69&gt;=7,I69&lt;=9),"MUITO ALTO")))))))</f>
        <v>BAIXO</v>
      </c>
    </row>
    <row r="70" spans="1:10" ht="15" customHeight="1" x14ac:dyDescent="0.25">
      <c r="A70" s="572"/>
      <c r="B70" s="566"/>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3"/>
      <c r="H70" s="49" t="str">
        <f t="shared" si="5"/>
        <v>-</v>
      </c>
      <c r="I70" s="50" t="str">
        <f t="shared" si="6"/>
        <v>-</v>
      </c>
      <c r="J70" s="51" t="str">
        <f t="shared" si="7"/>
        <v>-</v>
      </c>
    </row>
    <row r="71" spans="1:10" ht="15" customHeight="1" x14ac:dyDescent="0.25">
      <c r="A71" s="572"/>
      <c r="B71" s="580" t="s">
        <v>618</v>
      </c>
      <c r="C71" s="47">
        <f>IF(E71="A ser especificado pela instalação portuária, caso necessário","-",'Ameaças e Cnsq'!R131)</f>
        <v>1.8333333333333333</v>
      </c>
      <c r="D71" s="47">
        <f t="shared" si="4"/>
        <v>1.814990001828237</v>
      </c>
      <c r="E71" s="29" t="s">
        <v>377</v>
      </c>
      <c r="F71" s="47">
        <f>IF(E71="A ser especificado pela instalação portuária, caso necessário","-",'Ameaças e Cnsq'!S131)</f>
        <v>1</v>
      </c>
      <c r="G71" s="583"/>
      <c r="H71" s="47">
        <f t="shared" si="5"/>
        <v>1.4666666666666666</v>
      </c>
      <c r="I71" s="48">
        <f t="shared" si="6"/>
        <v>2.6619853360147476</v>
      </c>
      <c r="J71" s="41" t="str">
        <f t="shared" si="7"/>
        <v>BAIXO</v>
      </c>
    </row>
    <row r="72" spans="1:10" ht="15" customHeight="1" x14ac:dyDescent="0.25">
      <c r="A72" s="572"/>
      <c r="B72" s="581"/>
      <c r="C72" s="47">
        <f>IF(E72="A ser especificado pela instalação portuária, caso necessário","-",'Ameaças e Cnsq'!R132)</f>
        <v>1.8333333333333333</v>
      </c>
      <c r="D72" s="47">
        <f t="shared" si="4"/>
        <v>1.814990001828237</v>
      </c>
      <c r="E72" s="29" t="s">
        <v>349</v>
      </c>
      <c r="F72" s="47">
        <f>IF(E72="A ser especificado pela instalação portuária, caso necessário","-",'Ameaças e Cnsq'!S132)</f>
        <v>3</v>
      </c>
      <c r="G72" s="583"/>
      <c r="H72" s="47">
        <f t="shared" si="5"/>
        <v>2.4666666666666668</v>
      </c>
      <c r="I72" s="48">
        <f t="shared" si="6"/>
        <v>4.4769753378429851</v>
      </c>
      <c r="J72" s="41" t="str">
        <f t="shared" si="7"/>
        <v>MÉDIO</v>
      </c>
    </row>
    <row r="73" spans="1:10" ht="15" customHeight="1" x14ac:dyDescent="0.25">
      <c r="A73" s="572"/>
      <c r="B73" s="581"/>
      <c r="C73" s="47">
        <f>IF(E73="A ser especificado pela instalação portuária, caso necessário","-",'Ameaças e Cnsq'!R133)</f>
        <v>1.8333333333333333</v>
      </c>
      <c r="D73" s="47">
        <f t="shared" si="4"/>
        <v>1.814990001828237</v>
      </c>
      <c r="E73" s="29" t="s">
        <v>372</v>
      </c>
      <c r="F73" s="47">
        <f>IF(E73="A ser especificado pela instalação portuária, caso necessário","-",'Ameaças e Cnsq'!S133)</f>
        <v>2</v>
      </c>
      <c r="G73" s="583"/>
      <c r="H73" s="47">
        <f t="shared" si="5"/>
        <v>1.9666666666666666</v>
      </c>
      <c r="I73" s="48">
        <f t="shared" si="6"/>
        <v>3.5694803369288661</v>
      </c>
      <c r="J73" s="41" t="str">
        <f t="shared" si="7"/>
        <v>BAIXO</v>
      </c>
    </row>
    <row r="74" spans="1:10" ht="15" customHeight="1" x14ac:dyDescent="0.25">
      <c r="A74" s="572"/>
      <c r="B74" s="592"/>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3"/>
      <c r="H74" s="47" t="str">
        <f t="shared" si="5"/>
        <v>-</v>
      </c>
      <c r="I74" s="48" t="str">
        <f t="shared" si="6"/>
        <v>-</v>
      </c>
      <c r="J74" s="41" t="str">
        <f t="shared" si="7"/>
        <v>-</v>
      </c>
    </row>
    <row r="75" spans="1:10" ht="15" customHeight="1" x14ac:dyDescent="0.25">
      <c r="A75" s="572"/>
      <c r="B75" s="564" t="s">
        <v>619</v>
      </c>
      <c r="C75" s="49">
        <f>IF(E75="A ser especificado pela instalação portuária, caso necessário","-",'Ameaças e Cnsq'!R141)</f>
        <v>2</v>
      </c>
      <c r="D75" s="49">
        <f t="shared" si="4"/>
        <v>1.8983233351615705</v>
      </c>
      <c r="E75" s="44" t="s">
        <v>377</v>
      </c>
      <c r="F75" s="49">
        <f>IF(E75="A ser especificado pela instalação portuária, caso necessário","-",'Ameaças e Cnsq'!S141)</f>
        <v>3</v>
      </c>
      <c r="G75" s="583"/>
      <c r="H75" s="49">
        <f t="shared" si="5"/>
        <v>2.4666666666666668</v>
      </c>
      <c r="I75" s="50">
        <f t="shared" si="6"/>
        <v>4.6825308933985408</v>
      </c>
      <c r="J75" s="51" t="str">
        <f t="shared" si="7"/>
        <v>MÉDIO</v>
      </c>
    </row>
    <row r="76" spans="1:10" ht="15" customHeight="1" x14ac:dyDescent="0.25">
      <c r="A76" s="572"/>
      <c r="B76" s="565"/>
      <c r="C76" s="49">
        <f>IF(E76="A ser especificado pela instalação portuária, caso necessário","-",'Ameaças e Cnsq'!R142)</f>
        <v>2</v>
      </c>
      <c r="D76" s="49">
        <f t="shared" si="4"/>
        <v>1.8983233351615705</v>
      </c>
      <c r="E76" s="44" t="s">
        <v>361</v>
      </c>
      <c r="F76" s="49">
        <f>IF(E76="A ser especificado pela instalação portuária, caso necessário","-",'Ameaças e Cnsq'!S142)</f>
        <v>2</v>
      </c>
      <c r="G76" s="583"/>
      <c r="H76" s="49">
        <f t="shared" si="5"/>
        <v>1.9666666666666666</v>
      </c>
      <c r="I76" s="50">
        <f t="shared" si="6"/>
        <v>3.7333692258177549</v>
      </c>
      <c r="J76" s="51" t="str">
        <f t="shared" si="7"/>
        <v>MÉDIO</v>
      </c>
    </row>
    <row r="77" spans="1:10" ht="30" x14ac:dyDescent="0.25">
      <c r="A77" s="572"/>
      <c r="B77" s="565"/>
      <c r="C77" s="49">
        <f>IF(E77="A ser especificado pela instalação portuária, caso necessário","-",'Ameaças e Cnsq'!R143)</f>
        <v>2</v>
      </c>
      <c r="D77" s="49">
        <f t="shared" si="4"/>
        <v>1.8983233351615705</v>
      </c>
      <c r="E77" s="44" t="s">
        <v>359</v>
      </c>
      <c r="F77" s="49">
        <f>IF(E77="A ser especificado pela instalação portuária, caso necessário","-",'Ameaças e Cnsq'!S143)</f>
        <v>1</v>
      </c>
      <c r="G77" s="583"/>
      <c r="H77" s="49">
        <f t="shared" si="5"/>
        <v>1.4666666666666666</v>
      </c>
      <c r="I77" s="50">
        <f t="shared" si="6"/>
        <v>2.7842075582369699</v>
      </c>
      <c r="J77" s="51" t="str">
        <f t="shared" si="7"/>
        <v>BAIXO</v>
      </c>
    </row>
    <row r="78" spans="1:10" ht="15" customHeight="1" x14ac:dyDescent="0.25">
      <c r="A78" s="572"/>
      <c r="B78" s="565"/>
      <c r="C78" s="49">
        <f>IF(E78="A ser especificado pela instalação portuária, caso necessário","-",'Ameaças e Cnsq'!R144)</f>
        <v>1.9166666666666667</v>
      </c>
      <c r="D78" s="49">
        <f t="shared" si="4"/>
        <v>1.8566566684949037</v>
      </c>
      <c r="E78" s="44" t="s">
        <v>349</v>
      </c>
      <c r="F78" s="49">
        <f>IF(E78="A ser especificado pela instalação portuária, caso necessário","-",'Ameaças e Cnsq'!S144)</f>
        <v>3</v>
      </c>
      <c r="G78" s="583"/>
      <c r="H78" s="49">
        <f t="shared" si="5"/>
        <v>2.4666666666666668</v>
      </c>
      <c r="I78" s="50">
        <f t="shared" si="6"/>
        <v>4.5797531156207629</v>
      </c>
      <c r="J78" s="51" t="str">
        <f t="shared" si="7"/>
        <v>MÉDIO</v>
      </c>
    </row>
    <row r="79" spans="1:10" ht="15" customHeight="1" x14ac:dyDescent="0.25">
      <c r="A79" s="572"/>
      <c r="B79" s="565"/>
      <c r="C79" s="49">
        <f>IF(E79="A ser especificado pela instalação portuária, caso necessário","-",'Ameaças e Cnsq'!R145)</f>
        <v>2</v>
      </c>
      <c r="D79" s="49">
        <f t="shared" si="4"/>
        <v>1.8983233351615705</v>
      </c>
      <c r="E79" s="44" t="s">
        <v>372</v>
      </c>
      <c r="F79" s="49">
        <f>IF(E79="A ser especificado pela instalação portuária, caso necessário","-",'Ameaças e Cnsq'!S145)</f>
        <v>2</v>
      </c>
      <c r="G79" s="583"/>
      <c r="H79" s="49">
        <f t="shared" si="5"/>
        <v>1.9666666666666666</v>
      </c>
      <c r="I79" s="50">
        <f t="shared" si="6"/>
        <v>3.7333692258177549</v>
      </c>
      <c r="J79" s="51" t="str">
        <f t="shared" si="7"/>
        <v>MÉDIO</v>
      </c>
    </row>
    <row r="80" spans="1:10" ht="30" x14ac:dyDescent="0.25">
      <c r="A80" s="572"/>
      <c r="B80" s="565"/>
      <c r="C80" s="49">
        <f>IF(E80="A ser especificado pela instalação portuária, caso necessário","-",'Ameaças e Cnsq'!R146)</f>
        <v>2</v>
      </c>
      <c r="D80" s="49">
        <f t="shared" si="4"/>
        <v>1.8983233351615705</v>
      </c>
      <c r="E80" s="44" t="s">
        <v>370</v>
      </c>
      <c r="F80" s="49">
        <f>IF(E80="A ser especificado pela instalação portuária, caso necessário","-",'Ameaças e Cnsq'!S146)</f>
        <v>1</v>
      </c>
      <c r="G80" s="583"/>
      <c r="H80" s="49">
        <f t="shared" si="5"/>
        <v>1.4666666666666666</v>
      </c>
      <c r="I80" s="50">
        <f t="shared" si="6"/>
        <v>2.7842075582369699</v>
      </c>
      <c r="J80" s="51" t="str">
        <f t="shared" si="7"/>
        <v>BAIXO</v>
      </c>
    </row>
    <row r="81" spans="1:10" ht="15" customHeight="1" x14ac:dyDescent="0.25">
      <c r="A81" s="572"/>
      <c r="B81" s="565"/>
      <c r="C81" s="49">
        <f>IF(E81="A ser especificado pela instalação portuária, caso necessário","-",'Ameaças e Cnsq'!R147)</f>
        <v>2</v>
      </c>
      <c r="D81" s="49">
        <f t="shared" si="4"/>
        <v>1.8983233351615705</v>
      </c>
      <c r="E81" s="44" t="s">
        <v>368</v>
      </c>
      <c r="F81" s="49">
        <f>IF(E81="A ser especificado pela instalação portuária, caso necessário","-",'Ameaças e Cnsq'!S147)</f>
        <v>3</v>
      </c>
      <c r="G81" s="583"/>
      <c r="H81" s="49">
        <f t="shared" si="5"/>
        <v>2.4666666666666668</v>
      </c>
      <c r="I81" s="50">
        <f t="shared" si="6"/>
        <v>4.6825308933985408</v>
      </c>
      <c r="J81" s="51" t="str">
        <f t="shared" si="7"/>
        <v>MÉDIO</v>
      </c>
    </row>
    <row r="82" spans="1:10" ht="15" customHeight="1" x14ac:dyDescent="0.25">
      <c r="A82" s="572"/>
      <c r="B82" s="565"/>
      <c r="C82" s="49">
        <f>IF(E82="A ser especificado pela instalação portuária, caso necessário","-",'Ameaças e Cnsq'!R148)</f>
        <v>2</v>
      </c>
      <c r="D82" s="49">
        <f t="shared" si="4"/>
        <v>1.8983233351615705</v>
      </c>
      <c r="E82" s="44" t="s">
        <v>345</v>
      </c>
      <c r="F82" s="49">
        <f>IF(E82="A ser especificado pela instalação portuária, caso necessário","-",'Ameaças e Cnsq'!S148)</f>
        <v>2</v>
      </c>
      <c r="G82" s="583"/>
      <c r="H82" s="49">
        <f t="shared" si="5"/>
        <v>1.9666666666666666</v>
      </c>
      <c r="I82" s="50">
        <f t="shared" si="6"/>
        <v>3.7333692258177549</v>
      </c>
      <c r="J82" s="51" t="str">
        <f t="shared" si="7"/>
        <v>MÉDIO</v>
      </c>
    </row>
    <row r="83" spans="1:10" ht="15" customHeight="1" x14ac:dyDescent="0.25">
      <c r="A83" s="572"/>
      <c r="B83" s="566"/>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3"/>
      <c r="H83" s="49" t="str">
        <f t="shared" si="5"/>
        <v>-</v>
      </c>
      <c r="I83" s="50" t="str">
        <f t="shared" si="6"/>
        <v>-</v>
      </c>
      <c r="J83" s="51" t="str">
        <f t="shared" si="7"/>
        <v>-</v>
      </c>
    </row>
    <row r="84" spans="1:10" ht="15" customHeight="1" x14ac:dyDescent="0.25">
      <c r="A84" s="572"/>
      <c r="B84" s="580" t="s">
        <v>620</v>
      </c>
      <c r="C84" s="47">
        <f>IF(E84="A ser especificado pela instalação portuária, caso necessário","-",'Ameaças e Cnsq'!R141)</f>
        <v>2</v>
      </c>
      <c r="D84" s="47">
        <f t="shared" si="4"/>
        <v>1.8983233351615705</v>
      </c>
      <c r="E84" s="29" t="s">
        <v>363</v>
      </c>
      <c r="F84" s="47">
        <f>IF(E84="A ser especificado pela instalação portuária, caso necessário","-",'Ameaças e Cnsq'!S158)</f>
        <v>2</v>
      </c>
      <c r="G84" s="583"/>
      <c r="H84" s="47">
        <f t="shared" si="5"/>
        <v>1.9666666666666666</v>
      </c>
      <c r="I84" s="48">
        <f t="shared" si="6"/>
        <v>3.7333692258177549</v>
      </c>
      <c r="J84" s="41" t="str">
        <f t="shared" si="7"/>
        <v>MÉDIO</v>
      </c>
    </row>
    <row r="85" spans="1:10" ht="15" customHeight="1" x14ac:dyDescent="0.25">
      <c r="A85" s="572"/>
      <c r="B85" s="581"/>
      <c r="C85" s="47">
        <f>IF(E85="A ser especificado pela instalação portuária, caso necessário","-",'Ameaças e Cnsq'!R142)</f>
        <v>2</v>
      </c>
      <c r="D85" s="47">
        <f t="shared" si="4"/>
        <v>1.8983233351615705</v>
      </c>
      <c r="E85" s="29" t="s">
        <v>361</v>
      </c>
      <c r="F85" s="47">
        <f>IF(E85="A ser especificado pela instalação portuária, caso necessário","-",'Ameaças e Cnsq'!S159)</f>
        <v>1</v>
      </c>
      <c r="G85" s="583"/>
      <c r="H85" s="47">
        <f t="shared" si="5"/>
        <v>1.4666666666666666</v>
      </c>
      <c r="I85" s="48">
        <f t="shared" si="6"/>
        <v>2.7842075582369699</v>
      </c>
      <c r="J85" s="41" t="str">
        <f t="shared" si="7"/>
        <v>BAIXO</v>
      </c>
    </row>
    <row r="86" spans="1:10" ht="30" x14ac:dyDescent="0.25">
      <c r="A86" s="572"/>
      <c r="B86" s="581"/>
      <c r="C86" s="47">
        <f>IF(E86="A ser especificado pela instalação portuária, caso necessário","-",'Ameaças e Cnsq'!R143)</f>
        <v>2</v>
      </c>
      <c r="D86" s="47">
        <f t="shared" si="4"/>
        <v>1.8983233351615705</v>
      </c>
      <c r="E86" s="29" t="s">
        <v>359</v>
      </c>
      <c r="F86" s="47">
        <f>IF(E86="A ser especificado pela instalação portuária, caso necessário","-",'Ameaças e Cnsq'!S160)</f>
        <v>3</v>
      </c>
      <c r="G86" s="583"/>
      <c r="H86" s="47">
        <f t="shared" si="5"/>
        <v>2.4666666666666668</v>
      </c>
      <c r="I86" s="48">
        <f t="shared" si="6"/>
        <v>4.6825308933985408</v>
      </c>
      <c r="J86" s="41" t="str">
        <f t="shared" si="7"/>
        <v>MÉDIO</v>
      </c>
    </row>
    <row r="87" spans="1:10" ht="15" customHeight="1" x14ac:dyDescent="0.25">
      <c r="A87" s="572"/>
      <c r="B87" s="581"/>
      <c r="C87" s="47">
        <f>IF(E87="A ser especificado pela instalação portuária, caso necessário","-",'Ameaças e Cnsq'!R144)</f>
        <v>1.9166666666666667</v>
      </c>
      <c r="D87" s="47">
        <f t="shared" si="4"/>
        <v>1.8566566684949037</v>
      </c>
      <c r="E87" s="29" t="s">
        <v>349</v>
      </c>
      <c r="F87" s="47">
        <f>IF(E87="A ser especificado pela instalação portuária, caso necessário","-",'Ameaças e Cnsq'!S161)</f>
        <v>2</v>
      </c>
      <c r="G87" s="583"/>
      <c r="H87" s="47">
        <f t="shared" si="5"/>
        <v>1.9666666666666666</v>
      </c>
      <c r="I87" s="48">
        <f t="shared" si="6"/>
        <v>3.6514247813733105</v>
      </c>
      <c r="J87" s="41" t="str">
        <f t="shared" si="7"/>
        <v>MÉDIO</v>
      </c>
    </row>
    <row r="88" spans="1:10" ht="15" customHeight="1" x14ac:dyDescent="0.25">
      <c r="A88" s="572"/>
      <c r="B88" s="581"/>
      <c r="C88" s="47">
        <f>IF(E88="A ser especificado pela instalação portuária, caso necessário","-",'Ameaças e Cnsq'!R145)</f>
        <v>2</v>
      </c>
      <c r="D88" s="47">
        <f t="shared" si="4"/>
        <v>1.8983233351615705</v>
      </c>
      <c r="E88" s="29" t="s">
        <v>345</v>
      </c>
      <c r="F88" s="47">
        <f>IF(E88="A ser especificado pela instalação portuária, caso necessário","-",'Ameaças e Cnsq'!S162)</f>
        <v>1</v>
      </c>
      <c r="G88" s="583"/>
      <c r="H88" s="47">
        <f t="shared" si="5"/>
        <v>1.4666666666666666</v>
      </c>
      <c r="I88" s="48">
        <f t="shared" si="6"/>
        <v>2.7842075582369699</v>
      </c>
      <c r="J88" s="41" t="str">
        <f t="shared" si="7"/>
        <v>BAIXO</v>
      </c>
    </row>
    <row r="89" spans="1:10" ht="15" customHeight="1" x14ac:dyDescent="0.25">
      <c r="A89" s="572"/>
      <c r="B89" s="581"/>
      <c r="C89" s="47">
        <f>IF(E89="A ser especificado pela instalação portuária, caso necessário","-",'Ameaças e Cnsq'!R146)</f>
        <v>2</v>
      </c>
      <c r="D89" s="47">
        <f t="shared" si="4"/>
        <v>1.8983233351615705</v>
      </c>
      <c r="E89" s="29" t="s">
        <v>355</v>
      </c>
      <c r="F89" s="47">
        <f>IF(E89="A ser especificado pela instalação portuária, caso necessário","-",'Ameaças e Cnsq'!S163)</f>
        <v>3</v>
      </c>
      <c r="G89" s="583"/>
      <c r="H89" s="47">
        <f t="shared" si="5"/>
        <v>2.4666666666666668</v>
      </c>
      <c r="I89" s="48">
        <f t="shared" si="6"/>
        <v>4.6825308933985408</v>
      </c>
      <c r="J89" s="41" t="str">
        <f t="shared" si="7"/>
        <v>MÉDIO</v>
      </c>
    </row>
    <row r="90" spans="1:10" ht="15" customHeight="1" x14ac:dyDescent="0.25">
      <c r="A90" s="572"/>
      <c r="B90" s="581"/>
      <c r="C90" s="47">
        <f>IF(E90="A ser especificado pela instalação portuária, caso necessário","-",'Ameaças e Cnsq'!R147)</f>
        <v>2</v>
      </c>
      <c r="D90" s="47">
        <f t="shared" si="4"/>
        <v>1.8983233351615705</v>
      </c>
      <c r="E90" s="29" t="s">
        <v>353</v>
      </c>
      <c r="F90" s="47">
        <f>IF(E90="A ser especificado pela instalação portuária, caso necessário","-",'Ameaças e Cnsq'!S164)</f>
        <v>2</v>
      </c>
      <c r="G90" s="583"/>
      <c r="H90" s="47">
        <f t="shared" si="5"/>
        <v>1.9666666666666666</v>
      </c>
      <c r="I90" s="48">
        <f t="shared" si="6"/>
        <v>3.7333692258177549</v>
      </c>
      <c r="J90" s="41" t="str">
        <f t="shared" si="7"/>
        <v>MÉDIO</v>
      </c>
    </row>
    <row r="91" spans="1:10" ht="15" customHeight="1" x14ac:dyDescent="0.25">
      <c r="A91" s="572"/>
      <c r="B91" s="592"/>
      <c r="C91" s="47" t="str">
        <f>IF(E91="A ser especificado pela instalação portuária, caso necessário","-",'Ameaças e Cnsq'!R148)</f>
        <v>-</v>
      </c>
      <c r="D91" s="47" t="str">
        <f t="shared" si="4"/>
        <v>-</v>
      </c>
      <c r="E91" s="29" t="s">
        <v>634</v>
      </c>
      <c r="F91" s="47" t="str">
        <f>IF(E91="A ser especificado pela instalação portuária, caso necessário","-",'Ameaças e Cnsq'!S165)</f>
        <v>-</v>
      </c>
      <c r="G91" s="583"/>
      <c r="H91" s="47" t="str">
        <f t="shared" si="5"/>
        <v>-</v>
      </c>
      <c r="I91" s="48" t="str">
        <f t="shared" si="6"/>
        <v>-</v>
      </c>
      <c r="J91" s="41" t="str">
        <f t="shared" si="7"/>
        <v>-</v>
      </c>
    </row>
    <row r="92" spans="1:10" ht="15" customHeight="1" x14ac:dyDescent="0.25">
      <c r="A92" s="572"/>
      <c r="B92" s="564" t="s">
        <v>621</v>
      </c>
      <c r="C92" s="49">
        <f>IF(E92="A ser especificado pela instalação portuária, caso necessário","-",'Ameaças e Cnsq'!R172)</f>
        <v>2</v>
      </c>
      <c r="D92" s="49">
        <f t="shared" si="4"/>
        <v>1.8983233351615705</v>
      </c>
      <c r="E92" s="44" t="s">
        <v>349</v>
      </c>
      <c r="F92" s="49">
        <f>IF(E92="A ser especificado pela instalação portuária, caso necessário","-",'Ameaças e Cnsq'!S172)</f>
        <v>2</v>
      </c>
      <c r="G92" s="583"/>
      <c r="H92" s="49">
        <f t="shared" si="5"/>
        <v>1.9666666666666666</v>
      </c>
      <c r="I92" s="50">
        <f t="shared" si="6"/>
        <v>3.7333692258177549</v>
      </c>
      <c r="J92" s="51" t="str">
        <f t="shared" si="7"/>
        <v>MÉDIO</v>
      </c>
    </row>
    <row r="93" spans="1:10" ht="15" customHeight="1" x14ac:dyDescent="0.25">
      <c r="A93" s="572"/>
      <c r="B93" s="566"/>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3"/>
      <c r="H93" s="49" t="str">
        <f t="shared" si="5"/>
        <v>-</v>
      </c>
      <c r="I93" s="50" t="str">
        <f t="shared" si="6"/>
        <v>-</v>
      </c>
      <c r="J93" s="51" t="str">
        <f t="shared" si="7"/>
        <v>-</v>
      </c>
    </row>
    <row r="94" spans="1:10" ht="15" customHeight="1" x14ac:dyDescent="0.25">
      <c r="A94" s="572"/>
      <c r="B94" s="580" t="s">
        <v>622</v>
      </c>
      <c r="C94" s="47">
        <f>IF(E94="A ser especificado pela instalação portuária, caso necessário","-",'Ameaças e Cnsq'!R180)</f>
        <v>2</v>
      </c>
      <c r="D94" s="47">
        <f t="shared" si="4"/>
        <v>1.8983233351615705</v>
      </c>
      <c r="E94" s="29" t="s">
        <v>345</v>
      </c>
      <c r="F94" s="47">
        <f>IF(E94="A ser especificado pela instalação portuária, caso necessário","-",'Ameaças e Cnsq'!S180)</f>
        <v>2</v>
      </c>
      <c r="G94" s="583"/>
      <c r="H94" s="47">
        <f t="shared" si="5"/>
        <v>1.9666666666666666</v>
      </c>
      <c r="I94" s="48">
        <f t="shared" si="6"/>
        <v>3.7333692258177549</v>
      </c>
      <c r="J94" s="41" t="str">
        <f t="shared" si="7"/>
        <v>MÉDIO</v>
      </c>
    </row>
    <row r="95" spans="1:10" ht="15" customHeight="1" x14ac:dyDescent="0.25">
      <c r="A95" s="572"/>
      <c r="B95" s="592"/>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3"/>
      <c r="H95" s="47" t="str">
        <f t="shared" si="5"/>
        <v>-</v>
      </c>
      <c r="I95" s="48" t="str">
        <f t="shared" si="6"/>
        <v>-</v>
      </c>
      <c r="J95" s="41" t="str">
        <f t="shared" si="7"/>
        <v>-</v>
      </c>
    </row>
    <row r="96" spans="1:10" ht="15" customHeight="1" x14ac:dyDescent="0.25">
      <c r="A96" s="573"/>
      <c r="B96" s="45"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4"/>
      <c r="H96" s="49" t="str">
        <f t="shared" si="5"/>
        <v>-</v>
      </c>
      <c r="I96" s="50" t="str">
        <f t="shared" si="6"/>
        <v>-</v>
      </c>
      <c r="J96" s="51" t="str">
        <f t="shared" si="7"/>
        <v>-</v>
      </c>
    </row>
  </sheetData>
  <sheetProtection sheet="1" objects="1" scenarios="1"/>
  <mergeCells count="19">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 ref="B53:B60"/>
    <mergeCell ref="B61:B70"/>
    <mergeCell ref="B71:B74"/>
    <mergeCell ref="B75:B83"/>
  </mergeCells>
  <conditionalFormatting sqref="J4:J96">
    <cfRule type="cellIs" dxfId="14" priority="1" operator="equal">
      <formula>"MUITO BAIXO"</formula>
    </cfRule>
    <cfRule type="cellIs" dxfId="13" priority="2" operator="equal">
      <formula>"BAIXO"</formula>
    </cfRule>
    <cfRule type="cellIs" dxfId="12" priority="3" operator="equal">
      <formula>"MÉDIO"</formula>
    </cfRule>
    <cfRule type="cellIs" dxfId="11" priority="4" operator="equal">
      <formula>"ALTO"</formula>
    </cfRule>
    <cfRule type="cellIs" dxfId="10" priority="5" operator="equal">
      <formula>"MUITO ALTO"</formula>
    </cfRule>
  </conditionalFormatting>
  <hyperlinks>
    <hyperlink ref="A1:J1" location="Ativos!A1" display="ATIVO 14 - Equipamentos de proteção e vigilância" xr:uid="{AAF3F53D-0E19-49B8-924C-2693A840FA61}"/>
  </hyperlinks>
  <pageMargins left="0.511811024" right="0.511811024" top="0.78740157499999996" bottom="0.78740157499999996" header="0.31496062000000002" footer="0.31496062000000002"/>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96"/>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67" t="s">
        <v>556</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x14ac:dyDescent="0.25">
      <c r="A4" s="571">
        <f>AVERAGE('Consolid Vuln'!C6,'Consolid Vuln'!C13,'Consolid Vuln'!C20,'Consolid Vuln'!C28)</f>
        <v>1.4958083379039262</v>
      </c>
      <c r="B4" s="593" t="s">
        <v>612</v>
      </c>
      <c r="C4" s="47" t="str">
        <f>IF(E4="A ser especificado pela instalação portuária, caso necessário","-",'Ameaças e Cnsq'!R15)</f>
        <v>-</v>
      </c>
      <c r="D4" s="47">
        <f>IF(E4="A ser especificado pela instalação portuária, caso necessário","-",AVERAGE($A$4,C4))</f>
        <v>1.4958083379039262</v>
      </c>
      <c r="E4" s="28" t="s">
        <v>427</v>
      </c>
      <c r="F4" s="47">
        <f>IF(E4="A ser especificado pela instalação portuária, caso necessário","-",'Ameaças e Cnsq'!S15)</f>
        <v>2</v>
      </c>
      <c r="G4" s="582">
        <f>Ativos!R179</f>
        <v>1.9907407407407409</v>
      </c>
      <c r="H4" s="47">
        <f>IF(E4="A ser especificado pela instalação portuária, caso necessário","-",AVERAGE($G$4,F4))</f>
        <v>1.9953703703703705</v>
      </c>
      <c r="I4" s="48">
        <f>IF(E4="A ser especificado pela instalação portuária, caso necessário","-",D4*H4)</f>
        <v>2.9846916372064456</v>
      </c>
      <c r="J4" s="41" t="str">
        <f>IF(E4="A ser especificado pela instalação portuária, caso necessário","-",(IF(AND(I4&gt;=0.75,I4&lt;2.5),"MUITO BAIXO",IF(AND(I4&gt;=2.5,I4&lt;3.6),"BAIXO",IF(AND(I4&gt;=3.6,I4&lt;5.5),"MÉDIO",IF(AND(I4&gt;=5.5,I4&lt;7),"ALTO",IF(AND(I4&gt;=7,I4&lt;=9),"MUITO ALTO")))))))</f>
        <v>BAIXO</v>
      </c>
    </row>
    <row r="5" spans="1:10" x14ac:dyDescent="0.25">
      <c r="A5" s="572"/>
      <c r="B5" s="595"/>
      <c r="C5" s="47">
        <f>IF(E5="A ser especificado pela instalação portuária, caso necessário","-",'Ameaças e Cnsq'!R16)</f>
        <v>2.3333333333333335</v>
      </c>
      <c r="D5" s="47">
        <f t="shared" ref="D5:D68" si="0">IF(E5="A ser especificado pela instalação portuária, caso necessário","-",AVERAGE($A$4,C5))</f>
        <v>1.9145708356186297</v>
      </c>
      <c r="E5" s="28" t="s">
        <v>396</v>
      </c>
      <c r="F5" s="47">
        <f>IF(E5="A ser especificado pela instalação portuária, caso necessário","-",'Ameaças e Cnsq'!S16)</f>
        <v>1</v>
      </c>
      <c r="G5" s="583"/>
      <c r="H5" s="47">
        <f t="shared" ref="H5:H68" si="1">IF(E5="A ser especificado pela instalação portuária, caso necessário","-",AVERAGE($G$4,F5))</f>
        <v>1.4953703703703705</v>
      </c>
      <c r="I5" s="48">
        <f t="shared" ref="I5:I68" si="2">IF(E5="A ser especificado pela instalação portuária, caso necessário","-",D5*H5)</f>
        <v>2.8629924995593399</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25">
      <c r="A6" s="572"/>
      <c r="B6" s="595"/>
      <c r="C6" s="47">
        <f>IF(E6="A ser especificado pela instalação portuária, caso necessário","-",'Ameaças e Cnsq'!R17)</f>
        <v>2.3333333333333335</v>
      </c>
      <c r="D6" s="47">
        <f t="shared" si="0"/>
        <v>1.9145708356186297</v>
      </c>
      <c r="E6" s="28" t="s">
        <v>453</v>
      </c>
      <c r="F6" s="47">
        <f>IF(E6="A ser especificado pela instalação portuária, caso necessário","-",'Ameaças e Cnsq'!S17)</f>
        <v>3</v>
      </c>
      <c r="G6" s="583"/>
      <c r="H6" s="47">
        <f t="shared" si="1"/>
        <v>2.4953703703703702</v>
      </c>
      <c r="I6" s="48">
        <f t="shared" si="2"/>
        <v>4.7775633351779696</v>
      </c>
      <c r="J6" s="41" t="str">
        <f t="shared" si="3"/>
        <v>MÉDIO</v>
      </c>
    </row>
    <row r="7" spans="1:10" x14ac:dyDescent="0.25">
      <c r="A7" s="572"/>
      <c r="B7" s="595"/>
      <c r="C7" s="47">
        <f>IF(E7="A ser especificado pela instalação portuária, caso necessário","-",'Ameaças e Cnsq'!R18)</f>
        <v>2.3333333333333335</v>
      </c>
      <c r="D7" s="47">
        <f t="shared" si="0"/>
        <v>1.9145708356186297</v>
      </c>
      <c r="E7" s="28" t="s">
        <v>393</v>
      </c>
      <c r="F7" s="47">
        <f>IF(E7="A ser especificado pela instalação portuária, caso necessário","-",'Ameaças e Cnsq'!S18)</f>
        <v>2</v>
      </c>
      <c r="G7" s="583"/>
      <c r="H7" s="47">
        <f t="shared" si="1"/>
        <v>1.9953703703703705</v>
      </c>
      <c r="I7" s="48">
        <f t="shared" si="2"/>
        <v>3.8202779173686547</v>
      </c>
      <c r="J7" s="41" t="str">
        <f t="shared" si="3"/>
        <v>MÉDIO</v>
      </c>
    </row>
    <row r="8" spans="1:10" x14ac:dyDescent="0.25">
      <c r="A8" s="572"/>
      <c r="B8" s="595"/>
      <c r="C8" s="47">
        <f>IF(E8="A ser especificado pela instalação portuária, caso necessário","-",'Ameaças e Cnsq'!R19)</f>
        <v>2.3333333333333335</v>
      </c>
      <c r="D8" s="47">
        <f t="shared" si="0"/>
        <v>1.9145708356186297</v>
      </c>
      <c r="E8" s="28" t="s">
        <v>391</v>
      </c>
      <c r="F8" s="47">
        <f>IF(E8="A ser especificado pela instalação portuária, caso necessário","-",'Ameaças e Cnsq'!S19)</f>
        <v>1</v>
      </c>
      <c r="G8" s="583"/>
      <c r="H8" s="47">
        <f t="shared" si="1"/>
        <v>1.4953703703703705</v>
      </c>
      <c r="I8" s="48">
        <f t="shared" si="2"/>
        <v>2.8629924995593399</v>
      </c>
      <c r="J8" s="41" t="str">
        <f t="shared" si="3"/>
        <v>BAIXO</v>
      </c>
    </row>
    <row r="9" spans="1:10" x14ac:dyDescent="0.25">
      <c r="A9" s="572"/>
      <c r="B9" s="595"/>
      <c r="C9" s="47">
        <f>IF(E9="A ser especificado pela instalação portuária, caso necessário","-",'Ameaças e Cnsq'!R20)</f>
        <v>2.3333333333333335</v>
      </c>
      <c r="D9" s="47">
        <f t="shared" si="0"/>
        <v>1.9145708356186297</v>
      </c>
      <c r="E9" s="28" t="s">
        <v>389</v>
      </c>
      <c r="F9" s="47">
        <f>IF(E9="A ser especificado pela instalação portuária, caso necessário","-",'Ameaças e Cnsq'!S20)</f>
        <v>3</v>
      </c>
      <c r="G9" s="583"/>
      <c r="H9" s="47">
        <f t="shared" si="1"/>
        <v>2.4953703703703702</v>
      </c>
      <c r="I9" s="48">
        <f t="shared" si="2"/>
        <v>4.7775633351779696</v>
      </c>
      <c r="J9" s="41" t="str">
        <f t="shared" si="3"/>
        <v>MÉDIO</v>
      </c>
    </row>
    <row r="10" spans="1:10" x14ac:dyDescent="0.25">
      <c r="A10" s="572"/>
      <c r="B10" s="595"/>
      <c r="C10" s="47">
        <f>IF(E10="A ser especificado pela instalação portuária, caso necessário","-",'Ameaças e Cnsq'!R21)</f>
        <v>2.3333333333333335</v>
      </c>
      <c r="D10" s="47">
        <f t="shared" si="0"/>
        <v>1.9145708356186297</v>
      </c>
      <c r="E10" s="28" t="s">
        <v>411</v>
      </c>
      <c r="F10" s="47">
        <f>IF(E10="A ser especificado pela instalação portuária, caso necessário","-",'Ameaças e Cnsq'!S21)</f>
        <v>2</v>
      </c>
      <c r="G10" s="583"/>
      <c r="H10" s="47">
        <f t="shared" si="1"/>
        <v>1.9953703703703705</v>
      </c>
      <c r="I10" s="48">
        <f t="shared" si="2"/>
        <v>3.8202779173686547</v>
      </c>
      <c r="J10" s="41" t="str">
        <f t="shared" si="3"/>
        <v>MÉDIO</v>
      </c>
    </row>
    <row r="11" spans="1:10" ht="15" customHeight="1" x14ac:dyDescent="0.25">
      <c r="A11" s="572"/>
      <c r="B11" s="594"/>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3"/>
      <c r="H11" s="47" t="str">
        <f t="shared" si="1"/>
        <v>-</v>
      </c>
      <c r="I11" s="48" t="str">
        <f t="shared" si="2"/>
        <v>-</v>
      </c>
      <c r="J11" s="41" t="str">
        <f t="shared" si="3"/>
        <v>-</v>
      </c>
    </row>
    <row r="12" spans="1:10" x14ac:dyDescent="0.25">
      <c r="A12" s="572"/>
      <c r="B12" s="588" t="s">
        <v>641</v>
      </c>
      <c r="C12" s="49">
        <f>IF(E12="A ser especificado pela instalação portuária, caso necessário","-",'Ameaças e Cnsq'!R29)</f>
        <v>1.6666666666666667</v>
      </c>
      <c r="D12" s="49">
        <f t="shared" si="0"/>
        <v>1.5812375022852965</v>
      </c>
      <c r="E12" s="42" t="s">
        <v>427</v>
      </c>
      <c r="F12" s="49">
        <f>IF(E12="A ser especificado pela instalação portuária, caso necessário","-",'Ameaças e Cnsq'!S29)</f>
        <v>2</v>
      </c>
      <c r="G12" s="583"/>
      <c r="H12" s="49">
        <f t="shared" si="1"/>
        <v>1.9953703703703705</v>
      </c>
      <c r="I12" s="50">
        <f t="shared" si="2"/>
        <v>3.1551544605785313</v>
      </c>
      <c r="J12" s="51" t="str">
        <f t="shared" si="3"/>
        <v>BAIXO</v>
      </c>
    </row>
    <row r="13" spans="1:10" x14ac:dyDescent="0.25">
      <c r="A13" s="572"/>
      <c r="B13" s="589"/>
      <c r="C13" s="49">
        <f>IF(E13="A ser especificado pela instalação portuária, caso necessário","-",'Ameaças e Cnsq'!R30)</f>
        <v>1.6666666666666667</v>
      </c>
      <c r="D13" s="49">
        <f t="shared" si="0"/>
        <v>1.5812375022852965</v>
      </c>
      <c r="E13" s="42" t="s">
        <v>396</v>
      </c>
      <c r="F13" s="49">
        <f>IF(E13="A ser especificado pela instalação portuária, caso necessário","-",'Ameaças e Cnsq'!S30)</f>
        <v>1</v>
      </c>
      <c r="G13" s="583"/>
      <c r="H13" s="49">
        <f t="shared" si="1"/>
        <v>1.4953703703703705</v>
      </c>
      <c r="I13" s="50">
        <f t="shared" si="2"/>
        <v>2.3645357094358834</v>
      </c>
      <c r="J13" s="51" t="str">
        <f t="shared" si="3"/>
        <v>MUITO BAIXO</v>
      </c>
    </row>
    <row r="14" spans="1:10" ht="15" customHeight="1" x14ac:dyDescent="0.25">
      <c r="A14" s="572"/>
      <c r="B14" s="589"/>
      <c r="C14" s="49">
        <f>IF(E14="A ser especificado pela instalação portuária, caso necessário","-",'Ameaças e Cnsq'!R31)</f>
        <v>1.6666666666666667</v>
      </c>
      <c r="D14" s="49">
        <f t="shared" si="0"/>
        <v>1.5812375022852965</v>
      </c>
      <c r="E14" s="42" t="s">
        <v>453</v>
      </c>
      <c r="F14" s="49">
        <f>IF(E14="A ser especificado pela instalação portuária, caso necessário","-",'Ameaças e Cnsq'!S31)</f>
        <v>3</v>
      </c>
      <c r="G14" s="583"/>
      <c r="H14" s="49">
        <f t="shared" si="1"/>
        <v>2.4953703703703702</v>
      </c>
      <c r="I14" s="50">
        <f t="shared" si="2"/>
        <v>3.9457732117211792</v>
      </c>
      <c r="J14" s="51" t="str">
        <f t="shared" si="3"/>
        <v>MÉDIO</v>
      </c>
    </row>
    <row r="15" spans="1:10" x14ac:dyDescent="0.25">
      <c r="A15" s="572"/>
      <c r="B15" s="589"/>
      <c r="C15" s="49">
        <f>IF(E15="A ser especificado pela instalação portuária, caso necessário","-",'Ameaças e Cnsq'!R32)</f>
        <v>1.6666666666666667</v>
      </c>
      <c r="D15" s="49">
        <f t="shared" si="0"/>
        <v>1.5812375022852965</v>
      </c>
      <c r="E15" s="42" t="s">
        <v>393</v>
      </c>
      <c r="F15" s="49">
        <f>IF(E15="A ser especificado pela instalação portuária, caso necessário","-",'Ameaças e Cnsq'!S32)</f>
        <v>2</v>
      </c>
      <c r="G15" s="583"/>
      <c r="H15" s="49">
        <f t="shared" si="1"/>
        <v>1.9953703703703705</v>
      </c>
      <c r="I15" s="50">
        <f t="shared" si="2"/>
        <v>3.1551544605785313</v>
      </c>
      <c r="J15" s="51" t="str">
        <f t="shared" si="3"/>
        <v>BAIXO</v>
      </c>
    </row>
    <row r="16" spans="1:10" x14ac:dyDescent="0.25">
      <c r="A16" s="572"/>
      <c r="B16" s="589"/>
      <c r="C16" s="49">
        <f>IF(E16="A ser especificado pela instalação portuária, caso necessário","-",'Ameaças e Cnsq'!R33)</f>
        <v>1.6666666666666667</v>
      </c>
      <c r="D16" s="49">
        <f t="shared" si="0"/>
        <v>1.5812375022852965</v>
      </c>
      <c r="E16" s="42" t="s">
        <v>391</v>
      </c>
      <c r="F16" s="49">
        <f>IF(E16="A ser especificado pela instalação portuária, caso necessário","-",'Ameaças e Cnsq'!S33)</f>
        <v>1</v>
      </c>
      <c r="G16" s="583"/>
      <c r="H16" s="49">
        <f t="shared" si="1"/>
        <v>1.4953703703703705</v>
      </c>
      <c r="I16" s="50">
        <f t="shared" si="2"/>
        <v>2.3645357094358834</v>
      </c>
      <c r="J16" s="51" t="str">
        <f t="shared" si="3"/>
        <v>MUITO BAIXO</v>
      </c>
    </row>
    <row r="17" spans="1:10" x14ac:dyDescent="0.25">
      <c r="A17" s="572"/>
      <c r="B17" s="589"/>
      <c r="C17" s="49">
        <f>IF(E17="A ser especificado pela instalação portuária, caso necessário","-",'Ameaças e Cnsq'!R34)</f>
        <v>1.6666666666666667</v>
      </c>
      <c r="D17" s="49">
        <f t="shared" si="0"/>
        <v>1.5812375022852965</v>
      </c>
      <c r="E17" s="42" t="s">
        <v>389</v>
      </c>
      <c r="F17" s="49">
        <f>IF(E17="A ser especificado pela instalação portuária, caso necessário","-",'Ameaças e Cnsq'!S34)</f>
        <v>3</v>
      </c>
      <c r="G17" s="583"/>
      <c r="H17" s="49">
        <f t="shared" si="1"/>
        <v>2.4953703703703702</v>
      </c>
      <c r="I17" s="50">
        <f t="shared" si="2"/>
        <v>3.9457732117211792</v>
      </c>
      <c r="J17" s="51" t="str">
        <f t="shared" si="3"/>
        <v>MÉDIO</v>
      </c>
    </row>
    <row r="18" spans="1:10" x14ac:dyDescent="0.25">
      <c r="A18" s="572"/>
      <c r="B18" s="589"/>
      <c r="C18" s="49">
        <f>IF(E18="A ser especificado pela instalação portuária, caso necessário","-",'Ameaças e Cnsq'!R35)</f>
        <v>1.6666666666666667</v>
      </c>
      <c r="D18" s="49">
        <f t="shared" si="0"/>
        <v>1.5812375022852965</v>
      </c>
      <c r="E18" s="42" t="s">
        <v>411</v>
      </c>
      <c r="F18" s="49">
        <f>IF(E18="A ser especificado pela instalação portuária, caso necessário","-",'Ameaças e Cnsq'!S35)</f>
        <v>2</v>
      </c>
      <c r="G18" s="583"/>
      <c r="H18" s="49">
        <f t="shared" si="1"/>
        <v>1.9953703703703705</v>
      </c>
      <c r="I18" s="50">
        <f t="shared" si="2"/>
        <v>3.1551544605785313</v>
      </c>
      <c r="J18" s="51" t="str">
        <f t="shared" si="3"/>
        <v>BAIXO</v>
      </c>
    </row>
    <row r="19" spans="1:10" ht="15" customHeight="1" x14ac:dyDescent="0.25">
      <c r="A19" s="572"/>
      <c r="B19" s="591"/>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3"/>
      <c r="H19" s="49" t="str">
        <f t="shared" si="1"/>
        <v>-</v>
      </c>
      <c r="I19" s="50" t="str">
        <f t="shared" si="2"/>
        <v>-</v>
      </c>
      <c r="J19" s="51" t="str">
        <f t="shared" si="3"/>
        <v>-</v>
      </c>
    </row>
    <row r="20" spans="1:10" x14ac:dyDescent="0.25">
      <c r="A20" s="572"/>
      <c r="B20" s="593" t="s">
        <v>613</v>
      </c>
      <c r="C20" s="47">
        <f>IF(E20="A ser especificado pela instalação portuária, caso necessário","-",'Ameaças e Cnsq'!R43)</f>
        <v>1.8333333333333333</v>
      </c>
      <c r="D20" s="47">
        <f t="shared" si="0"/>
        <v>1.6645708356186297</v>
      </c>
      <c r="E20" s="28" t="s">
        <v>377</v>
      </c>
      <c r="F20" s="47">
        <f>IF(E20="A ser especificado pela instalação portuária, caso necessário","-",'Ameaças e Cnsq'!S43)</f>
        <v>3</v>
      </c>
      <c r="G20" s="583"/>
      <c r="H20" s="47">
        <f t="shared" si="1"/>
        <v>2.4953703703703702</v>
      </c>
      <c r="I20" s="48">
        <f t="shared" si="2"/>
        <v>4.153720742585377</v>
      </c>
      <c r="J20" s="41" t="str">
        <f t="shared" si="3"/>
        <v>MÉDIO</v>
      </c>
    </row>
    <row r="21" spans="1:10" x14ac:dyDescent="0.25">
      <c r="A21" s="572"/>
      <c r="B21" s="595"/>
      <c r="C21" s="47">
        <f>IF(E21="A ser especificado pela instalação portuária, caso necessário","-",'Ameaças e Cnsq'!R44)</f>
        <v>1.8333333333333333</v>
      </c>
      <c r="D21" s="47">
        <f t="shared" si="0"/>
        <v>1.6645708356186297</v>
      </c>
      <c r="E21" s="28" t="s">
        <v>361</v>
      </c>
      <c r="F21" s="47">
        <f>IF(E21="A ser especificado pela instalação portuária, caso necessário","-",'Ameaças e Cnsq'!S44)</f>
        <v>2</v>
      </c>
      <c r="G21" s="583"/>
      <c r="H21" s="47">
        <f t="shared" si="1"/>
        <v>1.9953703703703705</v>
      </c>
      <c r="I21" s="48">
        <f t="shared" si="2"/>
        <v>3.3214353247760622</v>
      </c>
      <c r="J21" s="41" t="str">
        <f t="shared" si="3"/>
        <v>BAIXO</v>
      </c>
    </row>
    <row r="22" spans="1:10" x14ac:dyDescent="0.25">
      <c r="A22" s="572"/>
      <c r="B22" s="595"/>
      <c r="C22" s="47">
        <f>IF(E22="A ser especificado pela instalação portuária, caso necessário","-",'Ameaças e Cnsq'!R45)</f>
        <v>1.8333333333333333</v>
      </c>
      <c r="D22" s="47">
        <f t="shared" si="0"/>
        <v>1.6645708356186297</v>
      </c>
      <c r="E22" s="28" t="s">
        <v>396</v>
      </c>
      <c r="F22" s="47">
        <f>IF(E22="A ser especificado pela instalação portuária, caso necessário","-",'Ameaças e Cnsq'!S45)</f>
        <v>1</v>
      </c>
      <c r="G22" s="583"/>
      <c r="H22" s="47">
        <f t="shared" si="1"/>
        <v>1.4953703703703705</v>
      </c>
      <c r="I22" s="48">
        <f t="shared" si="2"/>
        <v>2.4891499069667473</v>
      </c>
      <c r="J22" s="41" t="str">
        <f t="shared" si="3"/>
        <v>MUITO BAIXO</v>
      </c>
    </row>
    <row r="23" spans="1:10" ht="30" x14ac:dyDescent="0.25">
      <c r="A23" s="572"/>
      <c r="B23" s="595"/>
      <c r="C23" s="47">
        <f>IF(E23="A ser especificado pela instalação portuária, caso necessário","-",'Ameaças e Cnsq'!R46)</f>
        <v>1.8333333333333333</v>
      </c>
      <c r="D23" s="47">
        <f t="shared" si="0"/>
        <v>1.6645708356186297</v>
      </c>
      <c r="E23" s="28" t="s">
        <v>359</v>
      </c>
      <c r="F23" s="47">
        <f>IF(E23="A ser especificado pela instalação portuária, caso necessário","-",'Ameaças e Cnsq'!S46)</f>
        <v>3</v>
      </c>
      <c r="G23" s="583"/>
      <c r="H23" s="47">
        <f t="shared" si="1"/>
        <v>2.4953703703703702</v>
      </c>
      <c r="I23" s="48">
        <f t="shared" si="2"/>
        <v>4.153720742585377</v>
      </c>
      <c r="J23" s="41" t="str">
        <f t="shared" si="3"/>
        <v>MÉDIO</v>
      </c>
    </row>
    <row r="24" spans="1:10" x14ac:dyDescent="0.25">
      <c r="A24" s="572"/>
      <c r="B24" s="595"/>
      <c r="C24" s="47">
        <f>IF(E24="A ser especificado pela instalação portuária, caso necessário","-",'Ameaças e Cnsq'!R47)</f>
        <v>1.8333333333333333</v>
      </c>
      <c r="D24" s="47">
        <f t="shared" si="0"/>
        <v>1.6645708356186297</v>
      </c>
      <c r="E24" s="28" t="s">
        <v>393</v>
      </c>
      <c r="F24" s="47">
        <f>IF(E24="A ser especificado pela instalação portuária, caso necessário","-",'Ameaças e Cnsq'!S47)</f>
        <v>2</v>
      </c>
      <c r="G24" s="583"/>
      <c r="H24" s="47">
        <f t="shared" si="1"/>
        <v>1.9953703703703705</v>
      </c>
      <c r="I24" s="48">
        <f t="shared" si="2"/>
        <v>3.3214353247760622</v>
      </c>
      <c r="J24" s="41" t="str">
        <f t="shared" si="3"/>
        <v>BAIXO</v>
      </c>
    </row>
    <row r="25" spans="1:10" x14ac:dyDescent="0.25">
      <c r="A25" s="572"/>
      <c r="B25" s="595"/>
      <c r="C25" s="47">
        <f>IF(E25="A ser especificado pela instalação portuária, caso necessário","-",'Ameaças e Cnsq'!R48)</f>
        <v>1.8333333333333333</v>
      </c>
      <c r="D25" s="47">
        <f t="shared" si="0"/>
        <v>1.6645708356186297</v>
      </c>
      <c r="E25" s="28" t="s">
        <v>391</v>
      </c>
      <c r="F25" s="47">
        <f>IF(E25="A ser especificado pela instalação portuária, caso necessário","-",'Ameaças e Cnsq'!S48)</f>
        <v>1</v>
      </c>
      <c r="G25" s="583"/>
      <c r="H25" s="47">
        <f t="shared" si="1"/>
        <v>1.4953703703703705</v>
      </c>
      <c r="I25" s="48">
        <f t="shared" si="2"/>
        <v>2.4891499069667473</v>
      </c>
      <c r="J25" s="41" t="str">
        <f t="shared" si="3"/>
        <v>MUITO BAIXO</v>
      </c>
    </row>
    <row r="26" spans="1:10" x14ac:dyDescent="0.25">
      <c r="A26" s="572"/>
      <c r="B26" s="595"/>
      <c r="C26" s="47">
        <f>IF(E26="A ser especificado pela instalação portuária, caso necessário","-",'Ameaças e Cnsq'!R49)</f>
        <v>1.8333333333333333</v>
      </c>
      <c r="D26" s="47">
        <f t="shared" si="0"/>
        <v>1.6645708356186297</v>
      </c>
      <c r="E26" s="28" t="s">
        <v>389</v>
      </c>
      <c r="F26" s="47">
        <f>IF(E26="A ser especificado pela instalação portuária, caso necessário","-",'Ameaças e Cnsq'!S49)</f>
        <v>3</v>
      </c>
      <c r="G26" s="583"/>
      <c r="H26" s="47">
        <f t="shared" si="1"/>
        <v>2.4953703703703702</v>
      </c>
      <c r="I26" s="48">
        <f t="shared" si="2"/>
        <v>4.153720742585377</v>
      </c>
      <c r="J26" s="41" t="str">
        <f t="shared" si="3"/>
        <v>MÉDIO</v>
      </c>
    </row>
    <row r="27" spans="1:10" x14ac:dyDescent="0.25">
      <c r="A27" s="572"/>
      <c r="B27" s="595"/>
      <c r="C27" s="47">
        <f>IF(E27="A ser especificado pela instalação portuária, caso necessário","-",'Ameaças e Cnsq'!R50)</f>
        <v>1.8333333333333333</v>
      </c>
      <c r="D27" s="47">
        <f t="shared" si="0"/>
        <v>1.6645708356186297</v>
      </c>
      <c r="E27" s="28" t="s">
        <v>411</v>
      </c>
      <c r="F27" s="47">
        <f>IF(E27="A ser especificado pela instalação portuária, caso necessário","-",'Ameaças e Cnsq'!S50)</f>
        <v>2</v>
      </c>
      <c r="G27" s="583"/>
      <c r="H27" s="47">
        <f t="shared" si="1"/>
        <v>1.9953703703703705</v>
      </c>
      <c r="I27" s="48">
        <f t="shared" si="2"/>
        <v>3.3214353247760622</v>
      </c>
      <c r="J27" s="41" t="str">
        <f t="shared" si="3"/>
        <v>BAIXO</v>
      </c>
    </row>
    <row r="28" spans="1:10" ht="15" customHeight="1" x14ac:dyDescent="0.25">
      <c r="A28" s="572"/>
      <c r="B28" s="594"/>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3"/>
      <c r="H28" s="47" t="str">
        <f t="shared" si="1"/>
        <v>-</v>
      </c>
      <c r="I28" s="48" t="str">
        <f t="shared" si="2"/>
        <v>-</v>
      </c>
      <c r="J28" s="41" t="str">
        <f t="shared" si="3"/>
        <v>-</v>
      </c>
    </row>
    <row r="29" spans="1:10" x14ac:dyDescent="0.25">
      <c r="A29" s="572"/>
      <c r="B29" s="588" t="s">
        <v>614</v>
      </c>
      <c r="C29" s="49">
        <f>IF(E29="A ser especificado pela instalação portuária, caso necessário","-",'Ameaças e Cnsq'!R58)</f>
        <v>1.8333333333333333</v>
      </c>
      <c r="D29" s="49">
        <f t="shared" si="0"/>
        <v>1.6645708356186297</v>
      </c>
      <c r="E29" s="42" t="s">
        <v>377</v>
      </c>
      <c r="F29" s="49">
        <f>IF(E29="A ser especificado pela instalação portuária, caso necessário","-",'Ameaças e Cnsq'!S58)</f>
        <v>2</v>
      </c>
      <c r="G29" s="583"/>
      <c r="H29" s="49">
        <f t="shared" si="1"/>
        <v>1.9953703703703705</v>
      </c>
      <c r="I29" s="50">
        <f t="shared" si="2"/>
        <v>3.3214353247760622</v>
      </c>
      <c r="J29" s="51" t="str">
        <f t="shared" si="3"/>
        <v>BAIXO</v>
      </c>
    </row>
    <row r="30" spans="1:10" x14ac:dyDescent="0.25">
      <c r="A30" s="572"/>
      <c r="B30" s="589"/>
      <c r="C30" s="49">
        <f>IF(E30="A ser especificado pela instalação portuária, caso necessário","-",'Ameaças e Cnsq'!R59)</f>
        <v>1.8333333333333333</v>
      </c>
      <c r="D30" s="49">
        <f t="shared" si="0"/>
        <v>1.6645708356186297</v>
      </c>
      <c r="E30" s="42" t="s">
        <v>361</v>
      </c>
      <c r="F30" s="49">
        <f>IF(E30="A ser especificado pela instalação portuária, caso necessário","-",'Ameaças e Cnsq'!S59)</f>
        <v>1</v>
      </c>
      <c r="G30" s="583"/>
      <c r="H30" s="49">
        <f t="shared" si="1"/>
        <v>1.4953703703703705</v>
      </c>
      <c r="I30" s="50">
        <f t="shared" si="2"/>
        <v>2.4891499069667473</v>
      </c>
      <c r="J30" s="51" t="str">
        <f t="shared" si="3"/>
        <v>MUITO BAIXO</v>
      </c>
    </row>
    <row r="31" spans="1:10" x14ac:dyDescent="0.25">
      <c r="A31" s="572"/>
      <c r="B31" s="589"/>
      <c r="C31" s="49">
        <f>IF(E31="A ser especificado pela instalação portuária, caso necessário","-",'Ameaças e Cnsq'!R60)</f>
        <v>1.8333333333333333</v>
      </c>
      <c r="D31" s="49">
        <f t="shared" si="0"/>
        <v>1.6645708356186297</v>
      </c>
      <c r="E31" s="42" t="s">
        <v>396</v>
      </c>
      <c r="F31" s="49">
        <f>IF(E31="A ser especificado pela instalação portuária, caso necessário","-",'Ameaças e Cnsq'!S60)</f>
        <v>3</v>
      </c>
      <c r="G31" s="583"/>
      <c r="H31" s="49">
        <f t="shared" si="1"/>
        <v>2.4953703703703702</v>
      </c>
      <c r="I31" s="50">
        <f t="shared" si="2"/>
        <v>4.153720742585377</v>
      </c>
      <c r="J31" s="51" t="str">
        <f t="shared" si="3"/>
        <v>MÉDIO</v>
      </c>
    </row>
    <row r="32" spans="1:10" ht="30" x14ac:dyDescent="0.25">
      <c r="A32" s="572"/>
      <c r="B32" s="589"/>
      <c r="C32" s="49">
        <f>IF(E32="A ser especificado pela instalação portuária, caso necessário","-",'Ameaças e Cnsq'!R61)</f>
        <v>1.8333333333333333</v>
      </c>
      <c r="D32" s="49">
        <f t="shared" si="0"/>
        <v>1.6645708356186297</v>
      </c>
      <c r="E32" s="42" t="s">
        <v>359</v>
      </c>
      <c r="F32" s="49">
        <f>IF(E32="A ser especificado pela instalação portuária, caso necessário","-",'Ameaças e Cnsq'!S61)</f>
        <v>2</v>
      </c>
      <c r="G32" s="583"/>
      <c r="H32" s="49">
        <f t="shared" si="1"/>
        <v>1.9953703703703705</v>
      </c>
      <c r="I32" s="50">
        <f t="shared" si="2"/>
        <v>3.3214353247760622</v>
      </c>
      <c r="J32" s="51" t="str">
        <f t="shared" si="3"/>
        <v>BAIXO</v>
      </c>
    </row>
    <row r="33" spans="1:10" x14ac:dyDescent="0.25">
      <c r="A33" s="572"/>
      <c r="B33" s="589"/>
      <c r="C33" s="49">
        <f>IF(E33="A ser especificado pela instalação portuária, caso necessário","-",'Ameaças e Cnsq'!R62)</f>
        <v>1.8333333333333333</v>
      </c>
      <c r="D33" s="49">
        <f t="shared" si="0"/>
        <v>1.6645708356186297</v>
      </c>
      <c r="E33" s="42" t="s">
        <v>393</v>
      </c>
      <c r="F33" s="49">
        <f>IF(E33="A ser especificado pela instalação portuária, caso necessário","-",'Ameaças e Cnsq'!S62)</f>
        <v>1</v>
      </c>
      <c r="G33" s="583"/>
      <c r="H33" s="49">
        <f t="shared" si="1"/>
        <v>1.4953703703703705</v>
      </c>
      <c r="I33" s="50">
        <f t="shared" si="2"/>
        <v>2.4891499069667473</v>
      </c>
      <c r="J33" s="51" t="str">
        <f t="shared" si="3"/>
        <v>MUITO BAIXO</v>
      </c>
    </row>
    <row r="34" spans="1:10" x14ac:dyDescent="0.25">
      <c r="A34" s="572"/>
      <c r="B34" s="589"/>
      <c r="C34" s="49">
        <f>IF(E34="A ser especificado pela instalação portuária, caso necessário","-",'Ameaças e Cnsq'!R63)</f>
        <v>1.8333333333333333</v>
      </c>
      <c r="D34" s="49">
        <f t="shared" si="0"/>
        <v>1.6645708356186297</v>
      </c>
      <c r="E34" s="42" t="s">
        <v>391</v>
      </c>
      <c r="F34" s="49">
        <f>IF(E34="A ser especificado pela instalação portuária, caso necessário","-",'Ameaças e Cnsq'!S63)</f>
        <v>3</v>
      </c>
      <c r="G34" s="583"/>
      <c r="H34" s="49">
        <f t="shared" si="1"/>
        <v>2.4953703703703702</v>
      </c>
      <c r="I34" s="50">
        <f t="shared" si="2"/>
        <v>4.153720742585377</v>
      </c>
      <c r="J34" s="51" t="str">
        <f t="shared" si="3"/>
        <v>MÉDIO</v>
      </c>
    </row>
    <row r="35" spans="1:10" x14ac:dyDescent="0.25">
      <c r="A35" s="572"/>
      <c r="B35" s="589"/>
      <c r="C35" s="49">
        <f>IF(E35="A ser especificado pela instalação portuária, caso necessário","-",'Ameaças e Cnsq'!R64)</f>
        <v>1.8333333333333333</v>
      </c>
      <c r="D35" s="49">
        <f t="shared" si="0"/>
        <v>1.6645708356186297</v>
      </c>
      <c r="E35" s="42" t="s">
        <v>389</v>
      </c>
      <c r="F35" s="49">
        <f>IF(E35="A ser especificado pela instalação portuária, caso necessário","-",'Ameaças e Cnsq'!S64)</f>
        <v>2</v>
      </c>
      <c r="G35" s="583"/>
      <c r="H35" s="49">
        <f t="shared" si="1"/>
        <v>1.9953703703703705</v>
      </c>
      <c r="I35" s="50">
        <f t="shared" si="2"/>
        <v>3.3214353247760622</v>
      </c>
      <c r="J35" s="51" t="str">
        <f t="shared" si="3"/>
        <v>BAIXO</v>
      </c>
    </row>
    <row r="36" spans="1:10" ht="15" customHeight="1" x14ac:dyDescent="0.25">
      <c r="A36" s="572"/>
      <c r="B36" s="591"/>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3"/>
      <c r="H36" s="49" t="str">
        <f t="shared" si="1"/>
        <v>-</v>
      </c>
      <c r="I36" s="50" t="str">
        <f t="shared" si="2"/>
        <v>-</v>
      </c>
      <c r="J36" s="51" t="str">
        <f t="shared" si="3"/>
        <v>-</v>
      </c>
    </row>
    <row r="37" spans="1:10" x14ac:dyDescent="0.25">
      <c r="A37" s="572"/>
      <c r="B37" s="593" t="s">
        <v>642</v>
      </c>
      <c r="C37" s="47">
        <f>IF(E37="A ser especificado pela instalação portuária, caso necessário","-",'Ameaças e Cnsq'!R72)</f>
        <v>1.8333333333333333</v>
      </c>
      <c r="D37" s="47">
        <f t="shared" si="0"/>
        <v>1.6645708356186297</v>
      </c>
      <c r="E37" s="28" t="s">
        <v>427</v>
      </c>
      <c r="F37" s="47">
        <f>IF(E37="A ser especificado pela instalação portuária, caso necessário","-",'Ameaças e Cnsq'!S72)</f>
        <v>1</v>
      </c>
      <c r="G37" s="583"/>
      <c r="H37" s="47">
        <f t="shared" si="1"/>
        <v>1.4953703703703705</v>
      </c>
      <c r="I37" s="48">
        <f t="shared" si="2"/>
        <v>2.4891499069667473</v>
      </c>
      <c r="J37" s="41" t="str">
        <f t="shared" si="3"/>
        <v>MUITO BAIXO</v>
      </c>
    </row>
    <row r="38" spans="1:10" x14ac:dyDescent="0.25">
      <c r="A38" s="572"/>
      <c r="B38" s="595"/>
      <c r="C38" s="47">
        <f>IF(E38="A ser especificado pela instalação portuária, caso necessário","-",'Ameaças e Cnsq'!R73)</f>
        <v>1.8333333333333333</v>
      </c>
      <c r="D38" s="47">
        <f t="shared" si="0"/>
        <v>1.6645708356186297</v>
      </c>
      <c r="E38" s="28" t="s">
        <v>396</v>
      </c>
      <c r="F38" s="47">
        <f>IF(E38="A ser especificado pela instalação portuária, caso necessário","-",'Ameaças e Cnsq'!S73)</f>
        <v>3</v>
      </c>
      <c r="G38" s="583"/>
      <c r="H38" s="47">
        <f t="shared" si="1"/>
        <v>2.4953703703703702</v>
      </c>
      <c r="I38" s="48">
        <f t="shared" si="2"/>
        <v>4.153720742585377</v>
      </c>
      <c r="J38" s="41" t="str">
        <f t="shared" si="3"/>
        <v>MÉDIO</v>
      </c>
    </row>
    <row r="39" spans="1:10" x14ac:dyDescent="0.25">
      <c r="A39" s="572"/>
      <c r="B39" s="595"/>
      <c r="C39" s="47">
        <f>IF(E39="A ser especificado pela instalação portuária, caso necessário","-",'Ameaças e Cnsq'!R74)</f>
        <v>1.8333333333333333</v>
      </c>
      <c r="D39" s="47">
        <f t="shared" si="0"/>
        <v>1.6645708356186297</v>
      </c>
      <c r="E39" s="28" t="s">
        <v>393</v>
      </c>
      <c r="F39" s="47">
        <f>IF(E39="A ser especificado pela instalação portuária, caso necessário","-",'Ameaças e Cnsq'!S74)</f>
        <v>2</v>
      </c>
      <c r="G39" s="583"/>
      <c r="H39" s="47">
        <f t="shared" si="1"/>
        <v>1.9953703703703705</v>
      </c>
      <c r="I39" s="48">
        <f t="shared" si="2"/>
        <v>3.3214353247760622</v>
      </c>
      <c r="J39" s="41" t="str">
        <f t="shared" si="3"/>
        <v>BAIXO</v>
      </c>
    </row>
    <row r="40" spans="1:10" x14ac:dyDescent="0.25">
      <c r="A40" s="572"/>
      <c r="B40" s="595"/>
      <c r="C40" s="47">
        <f>IF(E40="A ser especificado pela instalação portuária, caso necessário","-",'Ameaças e Cnsq'!R75)</f>
        <v>1.8333333333333333</v>
      </c>
      <c r="D40" s="47">
        <f t="shared" si="0"/>
        <v>1.6645708356186297</v>
      </c>
      <c r="E40" s="28" t="s">
        <v>391</v>
      </c>
      <c r="F40" s="47">
        <f>IF(E40="A ser especificado pela instalação portuária, caso necessário","-",'Ameaças e Cnsq'!S75)</f>
        <v>1</v>
      </c>
      <c r="G40" s="583"/>
      <c r="H40" s="47">
        <f t="shared" si="1"/>
        <v>1.4953703703703705</v>
      </c>
      <c r="I40" s="48">
        <f t="shared" si="2"/>
        <v>2.4891499069667473</v>
      </c>
      <c r="J40" s="41" t="str">
        <f t="shared" si="3"/>
        <v>MUITO BAIXO</v>
      </c>
    </row>
    <row r="41" spans="1:10" x14ac:dyDescent="0.25">
      <c r="A41" s="572"/>
      <c r="B41" s="595"/>
      <c r="C41" s="47">
        <f>IF(E41="A ser especificado pela instalação portuária, caso necessário","-",'Ameaças e Cnsq'!R76)</f>
        <v>1.8333333333333333</v>
      </c>
      <c r="D41" s="47">
        <f t="shared" si="0"/>
        <v>1.6645708356186297</v>
      </c>
      <c r="E41" s="28" t="s">
        <v>389</v>
      </c>
      <c r="F41" s="47">
        <f>IF(E41="A ser especificado pela instalação portuária, caso necessário","-",'Ameaças e Cnsq'!S76)</f>
        <v>3</v>
      </c>
      <c r="G41" s="583"/>
      <c r="H41" s="47">
        <f t="shared" si="1"/>
        <v>2.4953703703703702</v>
      </c>
      <c r="I41" s="48">
        <f t="shared" si="2"/>
        <v>4.153720742585377</v>
      </c>
      <c r="J41" s="41" t="str">
        <f t="shared" si="3"/>
        <v>MÉDIO</v>
      </c>
    </row>
    <row r="42" spans="1:10" x14ac:dyDescent="0.25">
      <c r="A42" s="572"/>
      <c r="B42" s="595"/>
      <c r="C42" s="47">
        <f>IF(E42="A ser especificado pela instalação portuária, caso necessário","-",'Ameaças e Cnsq'!R77)</f>
        <v>1.8333333333333333</v>
      </c>
      <c r="D42" s="47">
        <f t="shared" si="0"/>
        <v>1.6645708356186297</v>
      </c>
      <c r="E42" s="28" t="s">
        <v>411</v>
      </c>
      <c r="F42" s="47">
        <f>IF(E42="A ser especificado pela instalação portuária, caso necessário","-",'Ameaças e Cnsq'!S77)</f>
        <v>2</v>
      </c>
      <c r="G42" s="583"/>
      <c r="H42" s="47">
        <f t="shared" si="1"/>
        <v>1.9953703703703705</v>
      </c>
      <c r="I42" s="48">
        <f t="shared" si="2"/>
        <v>3.3214353247760622</v>
      </c>
      <c r="J42" s="41" t="str">
        <f t="shared" si="3"/>
        <v>BAIXO</v>
      </c>
    </row>
    <row r="43" spans="1:10" ht="15" customHeight="1" x14ac:dyDescent="0.25">
      <c r="A43" s="572"/>
      <c r="B43" s="594"/>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3"/>
      <c r="H43" s="47" t="str">
        <f t="shared" si="1"/>
        <v>-</v>
      </c>
      <c r="I43" s="48" t="str">
        <f t="shared" si="2"/>
        <v>-</v>
      </c>
      <c r="J43" s="41" t="str">
        <f t="shared" si="3"/>
        <v>-</v>
      </c>
    </row>
    <row r="44" spans="1:10" x14ac:dyDescent="0.25">
      <c r="A44" s="572"/>
      <c r="B44" s="588" t="s">
        <v>615</v>
      </c>
      <c r="C44" s="49">
        <f>IF(E44="A ser especificado pela instalação portuária, caso necessário","-",'Ameaças e Cnsq'!R85)</f>
        <v>1.8333333333333333</v>
      </c>
      <c r="D44" s="49">
        <f t="shared" si="0"/>
        <v>1.6645708356186297</v>
      </c>
      <c r="E44" s="42" t="s">
        <v>377</v>
      </c>
      <c r="F44" s="49">
        <f>IF(E44="A ser especificado pela instalação portuária, caso necessário","-",'Ameaças e Cnsq'!S85)</f>
        <v>3</v>
      </c>
      <c r="G44" s="583"/>
      <c r="H44" s="49">
        <f t="shared" si="1"/>
        <v>2.4953703703703702</v>
      </c>
      <c r="I44" s="50">
        <f t="shared" si="2"/>
        <v>4.153720742585377</v>
      </c>
      <c r="J44" s="51" t="str">
        <f t="shared" si="3"/>
        <v>MÉDIO</v>
      </c>
    </row>
    <row r="45" spans="1:10" x14ac:dyDescent="0.25">
      <c r="A45" s="572"/>
      <c r="B45" s="589"/>
      <c r="C45" s="49">
        <f>IF(E45="A ser especificado pela instalação portuária, caso necessário","-",'Ameaças e Cnsq'!R86)</f>
        <v>1.8333333333333333</v>
      </c>
      <c r="D45" s="49">
        <f t="shared" si="0"/>
        <v>1.6645708356186297</v>
      </c>
      <c r="E45" s="42" t="s">
        <v>361</v>
      </c>
      <c r="F45" s="49">
        <f>IF(E45="A ser especificado pela instalação portuária, caso necessário","-",'Ameaças e Cnsq'!S86)</f>
        <v>2</v>
      </c>
      <c r="G45" s="583"/>
      <c r="H45" s="49">
        <f t="shared" si="1"/>
        <v>1.9953703703703705</v>
      </c>
      <c r="I45" s="50">
        <f t="shared" si="2"/>
        <v>3.3214353247760622</v>
      </c>
      <c r="J45" s="51" t="str">
        <f t="shared" si="3"/>
        <v>BAIXO</v>
      </c>
    </row>
    <row r="46" spans="1:10" x14ac:dyDescent="0.25">
      <c r="A46" s="572"/>
      <c r="B46" s="589"/>
      <c r="C46" s="49">
        <f>IF(E46="A ser especificado pela instalação portuária, caso necessário","-",'Ameaças e Cnsq'!R87)</f>
        <v>1.8333333333333333</v>
      </c>
      <c r="D46" s="49">
        <f t="shared" si="0"/>
        <v>1.6645708356186297</v>
      </c>
      <c r="E46" s="42" t="s">
        <v>396</v>
      </c>
      <c r="F46" s="49">
        <f>IF(E46="A ser especificado pela instalação portuária, caso necessário","-",'Ameaças e Cnsq'!S87)</f>
        <v>1</v>
      </c>
      <c r="G46" s="583"/>
      <c r="H46" s="49">
        <f t="shared" si="1"/>
        <v>1.4953703703703705</v>
      </c>
      <c r="I46" s="50">
        <f t="shared" si="2"/>
        <v>2.4891499069667473</v>
      </c>
      <c r="J46" s="51" t="str">
        <f t="shared" si="3"/>
        <v>MUITO BAIXO</v>
      </c>
    </row>
    <row r="47" spans="1:10" ht="30" x14ac:dyDescent="0.25">
      <c r="A47" s="572"/>
      <c r="B47" s="589"/>
      <c r="C47" s="49">
        <f>IF(E47="A ser especificado pela instalação portuária, caso necessário","-",'Ameaças e Cnsq'!R88)</f>
        <v>1.8333333333333333</v>
      </c>
      <c r="D47" s="49">
        <f t="shared" si="0"/>
        <v>1.6645708356186297</v>
      </c>
      <c r="E47" s="42" t="s">
        <v>359</v>
      </c>
      <c r="F47" s="49">
        <f>IF(E47="A ser especificado pela instalação portuária, caso necessário","-",'Ameaças e Cnsq'!S88)</f>
        <v>3</v>
      </c>
      <c r="G47" s="583"/>
      <c r="H47" s="49">
        <f t="shared" si="1"/>
        <v>2.4953703703703702</v>
      </c>
      <c r="I47" s="50">
        <f t="shared" si="2"/>
        <v>4.153720742585377</v>
      </c>
      <c r="J47" s="51" t="str">
        <f t="shared" si="3"/>
        <v>MÉDIO</v>
      </c>
    </row>
    <row r="48" spans="1:10" x14ac:dyDescent="0.25">
      <c r="A48" s="572"/>
      <c r="B48" s="589"/>
      <c r="C48" s="49">
        <f>IF(E48="A ser especificado pela instalação portuária, caso necessário","-",'Ameaças e Cnsq'!R89)</f>
        <v>1.8333333333333333</v>
      </c>
      <c r="D48" s="49">
        <f t="shared" si="0"/>
        <v>1.6645708356186297</v>
      </c>
      <c r="E48" s="42" t="s">
        <v>393</v>
      </c>
      <c r="F48" s="49">
        <f>IF(E48="A ser especificado pela instalação portuária, caso necessário","-",'Ameaças e Cnsq'!S89)</f>
        <v>2</v>
      </c>
      <c r="G48" s="583"/>
      <c r="H48" s="49">
        <f t="shared" si="1"/>
        <v>1.9953703703703705</v>
      </c>
      <c r="I48" s="50">
        <f t="shared" si="2"/>
        <v>3.3214353247760622</v>
      </c>
      <c r="J48" s="51" t="str">
        <f t="shared" si="3"/>
        <v>BAIXO</v>
      </c>
    </row>
    <row r="49" spans="1:10" x14ac:dyDescent="0.25">
      <c r="A49" s="572"/>
      <c r="B49" s="589"/>
      <c r="C49" s="49">
        <f>IF(E49="A ser especificado pela instalação portuária, caso necessário","-",'Ameaças e Cnsq'!R90)</f>
        <v>1.8333333333333333</v>
      </c>
      <c r="D49" s="49">
        <f t="shared" si="0"/>
        <v>1.6645708356186297</v>
      </c>
      <c r="E49" s="42" t="s">
        <v>391</v>
      </c>
      <c r="F49" s="49">
        <f>IF(E49="A ser especificado pela instalação portuária, caso necessário","-",'Ameaças e Cnsq'!S90)</f>
        <v>1</v>
      </c>
      <c r="G49" s="583"/>
      <c r="H49" s="49">
        <f t="shared" si="1"/>
        <v>1.4953703703703705</v>
      </c>
      <c r="I49" s="50">
        <f t="shared" si="2"/>
        <v>2.4891499069667473</v>
      </c>
      <c r="J49" s="51" t="str">
        <f t="shared" si="3"/>
        <v>MUITO BAIXO</v>
      </c>
    </row>
    <row r="50" spans="1:10" x14ac:dyDescent="0.25">
      <c r="A50" s="572"/>
      <c r="B50" s="589"/>
      <c r="C50" s="49">
        <f>IF(E50="A ser especificado pela instalação portuária, caso necessário","-",'Ameaças e Cnsq'!R91)</f>
        <v>1.8333333333333333</v>
      </c>
      <c r="D50" s="49">
        <f t="shared" si="0"/>
        <v>1.6645708356186297</v>
      </c>
      <c r="E50" s="42" t="s">
        <v>389</v>
      </c>
      <c r="F50" s="49">
        <f>IF(E50="A ser especificado pela instalação portuária, caso necessário","-",'Ameaças e Cnsq'!S91)</f>
        <v>3</v>
      </c>
      <c r="G50" s="583"/>
      <c r="H50" s="49">
        <f t="shared" si="1"/>
        <v>2.4953703703703702</v>
      </c>
      <c r="I50" s="50">
        <f t="shared" si="2"/>
        <v>4.153720742585377</v>
      </c>
      <c r="J50" s="51" t="str">
        <f t="shared" si="3"/>
        <v>MÉDIO</v>
      </c>
    </row>
    <row r="51" spans="1:10" x14ac:dyDescent="0.25">
      <c r="A51" s="572"/>
      <c r="B51" s="589"/>
      <c r="C51" s="49">
        <f>IF(E51="A ser especificado pela instalação portuária, caso necessário","-",'Ameaças e Cnsq'!R92)</f>
        <v>2</v>
      </c>
      <c r="D51" s="49">
        <f t="shared" si="0"/>
        <v>1.7479041689519632</v>
      </c>
      <c r="E51" s="42" t="s">
        <v>411</v>
      </c>
      <c r="F51" s="49">
        <f>IF(E51="A ser especificado pela instalação portuária, caso necessário","-",'Ameaças e Cnsq'!S92)</f>
        <v>2</v>
      </c>
      <c r="G51" s="583"/>
      <c r="H51" s="49">
        <f t="shared" si="1"/>
        <v>1.9953703703703705</v>
      </c>
      <c r="I51" s="50">
        <f t="shared" si="2"/>
        <v>3.4877161889735935</v>
      </c>
      <c r="J51" s="51" t="str">
        <f t="shared" si="3"/>
        <v>BAIXO</v>
      </c>
    </row>
    <row r="52" spans="1:10" ht="15" customHeight="1" x14ac:dyDescent="0.25">
      <c r="A52" s="572"/>
      <c r="B52" s="591"/>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3"/>
      <c r="H52" s="49" t="str">
        <f t="shared" si="1"/>
        <v>-</v>
      </c>
      <c r="I52" s="50" t="str">
        <f t="shared" si="2"/>
        <v>-</v>
      </c>
      <c r="J52" s="51" t="str">
        <f t="shared" si="3"/>
        <v>-</v>
      </c>
    </row>
    <row r="53" spans="1:10" x14ac:dyDescent="0.25">
      <c r="A53" s="572"/>
      <c r="B53" s="593" t="s">
        <v>616</v>
      </c>
      <c r="C53" s="47">
        <f>IF(E53="A ser especificado pela instalação portuária, caso necessário","-",'Ameaças e Cnsq'!R100)</f>
        <v>1.8333333333333333</v>
      </c>
      <c r="D53" s="47">
        <f t="shared" si="0"/>
        <v>1.6645708356186297</v>
      </c>
      <c r="E53" s="28" t="s">
        <v>377</v>
      </c>
      <c r="F53" s="47">
        <f>IF(E53="A ser especificado pela instalação portuária, caso necessário","-",'Ameaças e Cnsq'!S100)</f>
        <v>1</v>
      </c>
      <c r="G53" s="583"/>
      <c r="H53" s="47">
        <f t="shared" si="1"/>
        <v>1.4953703703703705</v>
      </c>
      <c r="I53" s="48">
        <f t="shared" si="2"/>
        <v>2.4891499069667473</v>
      </c>
      <c r="J53" s="41" t="str">
        <f t="shared" si="3"/>
        <v>MUITO BAIXO</v>
      </c>
    </row>
    <row r="54" spans="1:10" x14ac:dyDescent="0.25">
      <c r="A54" s="572"/>
      <c r="B54" s="595"/>
      <c r="C54" s="47">
        <f>IF(E54="A ser especificado pela instalação portuária, caso necessário","-",'Ameaças e Cnsq'!R101)</f>
        <v>1.8333333333333333</v>
      </c>
      <c r="D54" s="47">
        <f t="shared" si="0"/>
        <v>1.6645708356186297</v>
      </c>
      <c r="E54" s="28" t="s">
        <v>361</v>
      </c>
      <c r="F54" s="47">
        <f>IF(E54="A ser especificado pela instalação portuária, caso necessário","-",'Ameaças e Cnsq'!S101)</f>
        <v>3</v>
      </c>
      <c r="G54" s="583"/>
      <c r="H54" s="47">
        <f t="shared" si="1"/>
        <v>2.4953703703703702</v>
      </c>
      <c r="I54" s="48">
        <f t="shared" si="2"/>
        <v>4.153720742585377</v>
      </c>
      <c r="J54" s="41" t="str">
        <f t="shared" si="3"/>
        <v>MÉDIO</v>
      </c>
    </row>
    <row r="55" spans="1:10" x14ac:dyDescent="0.25">
      <c r="A55" s="572"/>
      <c r="B55" s="595"/>
      <c r="C55" s="47">
        <f>IF(E55="A ser especificado pela instalação portuária, caso necessário","-",'Ameaças e Cnsq'!R102)</f>
        <v>1.8333333333333333</v>
      </c>
      <c r="D55" s="47">
        <f t="shared" si="0"/>
        <v>1.6645708356186297</v>
      </c>
      <c r="E55" s="28" t="s">
        <v>396</v>
      </c>
      <c r="F55" s="47">
        <f>IF(E55="A ser especificado pela instalação portuária, caso necessário","-",'Ameaças e Cnsq'!S102)</f>
        <v>2</v>
      </c>
      <c r="G55" s="583"/>
      <c r="H55" s="47">
        <f t="shared" si="1"/>
        <v>1.9953703703703705</v>
      </c>
      <c r="I55" s="48">
        <f t="shared" si="2"/>
        <v>3.3214353247760622</v>
      </c>
      <c r="J55" s="41" t="str">
        <f t="shared" si="3"/>
        <v>BAIXO</v>
      </c>
    </row>
    <row r="56" spans="1:10" ht="30" x14ac:dyDescent="0.25">
      <c r="A56" s="572"/>
      <c r="B56" s="595"/>
      <c r="C56" s="47">
        <f>IF(E56="A ser especificado pela instalação portuária, caso necessário","-",'Ameaças e Cnsq'!R103)</f>
        <v>1.8333333333333333</v>
      </c>
      <c r="D56" s="47">
        <f t="shared" si="0"/>
        <v>1.6645708356186297</v>
      </c>
      <c r="E56" s="28" t="s">
        <v>359</v>
      </c>
      <c r="F56" s="47">
        <f>IF(E56="A ser especificado pela instalação portuária, caso necessário","-",'Ameaças e Cnsq'!S103)</f>
        <v>1</v>
      </c>
      <c r="G56" s="583"/>
      <c r="H56" s="47">
        <f t="shared" si="1"/>
        <v>1.4953703703703705</v>
      </c>
      <c r="I56" s="48">
        <f t="shared" si="2"/>
        <v>2.4891499069667473</v>
      </c>
      <c r="J56" s="41" t="str">
        <f t="shared" si="3"/>
        <v>MUITO BAIXO</v>
      </c>
    </row>
    <row r="57" spans="1:10" x14ac:dyDescent="0.25">
      <c r="A57" s="572"/>
      <c r="B57" s="595"/>
      <c r="C57" s="47">
        <f>IF(E57="A ser especificado pela instalação portuária, caso necessário","-",'Ameaças e Cnsq'!R104)</f>
        <v>1.8333333333333333</v>
      </c>
      <c r="D57" s="47">
        <f t="shared" si="0"/>
        <v>1.6645708356186297</v>
      </c>
      <c r="E57" s="28" t="s">
        <v>393</v>
      </c>
      <c r="F57" s="47">
        <f>IF(E57="A ser especificado pela instalação portuária, caso necessário","-",'Ameaças e Cnsq'!S104)</f>
        <v>3</v>
      </c>
      <c r="G57" s="583"/>
      <c r="H57" s="47">
        <f t="shared" si="1"/>
        <v>2.4953703703703702</v>
      </c>
      <c r="I57" s="48">
        <f t="shared" si="2"/>
        <v>4.153720742585377</v>
      </c>
      <c r="J57" s="41" t="str">
        <f t="shared" si="3"/>
        <v>MÉDIO</v>
      </c>
    </row>
    <row r="58" spans="1:10" x14ac:dyDescent="0.25">
      <c r="A58" s="572"/>
      <c r="B58" s="595"/>
      <c r="C58" s="47">
        <f>IF(E58="A ser especificado pela instalação portuária, caso necessário","-",'Ameaças e Cnsq'!R105)</f>
        <v>1.8333333333333333</v>
      </c>
      <c r="D58" s="47">
        <f t="shared" si="0"/>
        <v>1.6645708356186297</v>
      </c>
      <c r="E58" s="28" t="s">
        <v>391</v>
      </c>
      <c r="F58" s="47">
        <f>IF(E58="A ser especificado pela instalação portuária, caso necessário","-",'Ameaças e Cnsq'!S105)</f>
        <v>2</v>
      </c>
      <c r="G58" s="583"/>
      <c r="H58" s="47">
        <f t="shared" si="1"/>
        <v>1.9953703703703705</v>
      </c>
      <c r="I58" s="48">
        <f t="shared" si="2"/>
        <v>3.3214353247760622</v>
      </c>
      <c r="J58" s="41" t="str">
        <f t="shared" si="3"/>
        <v>BAIXO</v>
      </c>
    </row>
    <row r="59" spans="1:10" x14ac:dyDescent="0.25">
      <c r="A59" s="572"/>
      <c r="B59" s="595"/>
      <c r="C59" s="47">
        <f>IF(E59="A ser especificado pela instalação portuária, caso necessário","-",'Ameaças e Cnsq'!R106)</f>
        <v>1.8333333333333333</v>
      </c>
      <c r="D59" s="47">
        <f t="shared" si="0"/>
        <v>1.6645708356186297</v>
      </c>
      <c r="E59" s="28" t="s">
        <v>389</v>
      </c>
      <c r="F59" s="47">
        <f>IF(E59="A ser especificado pela instalação portuária, caso necessário","-",'Ameaças e Cnsq'!S106)</f>
        <v>2</v>
      </c>
      <c r="G59" s="583"/>
      <c r="H59" s="47">
        <f t="shared" si="1"/>
        <v>1.9953703703703705</v>
      </c>
      <c r="I59" s="48">
        <f t="shared" si="2"/>
        <v>3.3214353247760622</v>
      </c>
      <c r="J59" s="41" t="str">
        <f t="shared" si="3"/>
        <v>BAIXO</v>
      </c>
    </row>
    <row r="60" spans="1:10" ht="15" customHeight="1" x14ac:dyDescent="0.25">
      <c r="A60" s="572"/>
      <c r="B60" s="594"/>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3"/>
      <c r="H60" s="47" t="str">
        <f t="shared" si="1"/>
        <v>-</v>
      </c>
      <c r="I60" s="48" t="str">
        <f t="shared" si="2"/>
        <v>-</v>
      </c>
      <c r="J60" s="41" t="str">
        <f t="shared" si="3"/>
        <v>-</v>
      </c>
    </row>
    <row r="61" spans="1:10" x14ac:dyDescent="0.25">
      <c r="A61" s="572"/>
      <c r="B61" s="564" t="s">
        <v>617</v>
      </c>
      <c r="C61" s="49" t="str">
        <f>IF(E61="A ser especificado pela instalação portuária, caso necessário","-",'Ameaças e Cnsq'!R114)</f>
        <v>-</v>
      </c>
      <c r="D61" s="49">
        <f t="shared" si="0"/>
        <v>1.4958083379039262</v>
      </c>
      <c r="E61" s="44" t="s">
        <v>377</v>
      </c>
      <c r="F61" s="49">
        <f>IF(E61="A ser especificado pela instalação portuária, caso necessário","-",'Ameaças e Cnsq'!S114)</f>
        <v>3</v>
      </c>
      <c r="G61" s="583"/>
      <c r="H61" s="49">
        <f t="shared" si="1"/>
        <v>2.4953703703703702</v>
      </c>
      <c r="I61" s="50">
        <f t="shared" si="2"/>
        <v>3.7325958061584084</v>
      </c>
      <c r="J61" s="51" t="str">
        <f t="shared" si="3"/>
        <v>MÉDIO</v>
      </c>
    </row>
    <row r="62" spans="1:10" x14ac:dyDescent="0.25">
      <c r="A62" s="572"/>
      <c r="B62" s="565"/>
      <c r="C62" s="49">
        <f>IF(E62="A ser especificado pela instalação portuária, caso necessário","-",'Ameaças e Cnsq'!R115)</f>
        <v>1.8333333333333333</v>
      </c>
      <c r="D62" s="49">
        <f t="shared" si="0"/>
        <v>1.6645708356186297</v>
      </c>
      <c r="E62" s="44" t="s">
        <v>361</v>
      </c>
      <c r="F62" s="49">
        <f>IF(E62="A ser especificado pela instalação portuária, caso necessário","-",'Ameaças e Cnsq'!S115)</f>
        <v>2</v>
      </c>
      <c r="G62" s="583"/>
      <c r="H62" s="49">
        <f t="shared" si="1"/>
        <v>1.9953703703703705</v>
      </c>
      <c r="I62" s="50">
        <f t="shared" si="2"/>
        <v>3.3214353247760622</v>
      </c>
      <c r="J62" s="51" t="str">
        <f t="shared" si="3"/>
        <v>BAIXO</v>
      </c>
    </row>
    <row r="63" spans="1:10" x14ac:dyDescent="0.25">
      <c r="A63" s="572"/>
      <c r="B63" s="565"/>
      <c r="C63" s="49">
        <f>IF(E63="A ser especificado pela instalação portuária, caso necessário","-",'Ameaças e Cnsq'!R116)</f>
        <v>1.8333333333333333</v>
      </c>
      <c r="D63" s="49">
        <f t="shared" si="0"/>
        <v>1.6645708356186297</v>
      </c>
      <c r="E63" s="44" t="s">
        <v>396</v>
      </c>
      <c r="F63" s="49">
        <f>IF(E63="A ser especificado pela instalação portuária, caso necessário","-",'Ameaças e Cnsq'!S116)</f>
        <v>1</v>
      </c>
      <c r="G63" s="583"/>
      <c r="H63" s="49">
        <f t="shared" si="1"/>
        <v>1.4953703703703705</v>
      </c>
      <c r="I63" s="50">
        <f t="shared" si="2"/>
        <v>2.4891499069667473</v>
      </c>
      <c r="J63" s="51" t="str">
        <f t="shared" si="3"/>
        <v>MUITO BAIXO</v>
      </c>
    </row>
    <row r="64" spans="1:10" ht="30" x14ac:dyDescent="0.25">
      <c r="A64" s="572"/>
      <c r="B64" s="565"/>
      <c r="C64" s="49">
        <f>IF(E64="A ser especificado pela instalação portuária, caso necessário","-",'Ameaças e Cnsq'!R117)</f>
        <v>1.8333333333333333</v>
      </c>
      <c r="D64" s="49">
        <f t="shared" si="0"/>
        <v>1.6645708356186297</v>
      </c>
      <c r="E64" s="44" t="s">
        <v>359</v>
      </c>
      <c r="F64" s="49">
        <f>IF(E64="A ser especificado pela instalação portuária, caso necessário","-",'Ameaças e Cnsq'!S117)</f>
        <v>3</v>
      </c>
      <c r="G64" s="583"/>
      <c r="H64" s="49">
        <f t="shared" si="1"/>
        <v>2.4953703703703702</v>
      </c>
      <c r="I64" s="50">
        <f t="shared" si="2"/>
        <v>4.153720742585377</v>
      </c>
      <c r="J64" s="51" t="str">
        <f t="shared" si="3"/>
        <v>MÉDIO</v>
      </c>
    </row>
    <row r="65" spans="1:10" x14ac:dyDescent="0.25">
      <c r="A65" s="572"/>
      <c r="B65" s="565"/>
      <c r="C65" s="49">
        <f>IF(E65="A ser especificado pela instalação portuária, caso necessário","-",'Ameaças e Cnsq'!R118)</f>
        <v>1.8333333333333333</v>
      </c>
      <c r="D65" s="49">
        <f t="shared" si="0"/>
        <v>1.6645708356186297</v>
      </c>
      <c r="E65" s="44" t="s">
        <v>393</v>
      </c>
      <c r="F65" s="49">
        <f>IF(E65="A ser especificado pela instalação portuária, caso necessário","-",'Ameaças e Cnsq'!S118)</f>
        <v>2</v>
      </c>
      <c r="G65" s="583"/>
      <c r="H65" s="49">
        <f t="shared" si="1"/>
        <v>1.9953703703703705</v>
      </c>
      <c r="I65" s="50">
        <f t="shared" si="2"/>
        <v>3.3214353247760622</v>
      </c>
      <c r="J65" s="51" t="str">
        <f t="shared" si="3"/>
        <v>BAIXO</v>
      </c>
    </row>
    <row r="66" spans="1:10" x14ac:dyDescent="0.25">
      <c r="A66" s="572"/>
      <c r="B66" s="565"/>
      <c r="C66" s="49">
        <f>IF(E66="A ser especificado pela instalação portuária, caso necessário","-",'Ameaças e Cnsq'!R119)</f>
        <v>1.8333333333333333</v>
      </c>
      <c r="D66" s="49">
        <f t="shared" si="0"/>
        <v>1.6645708356186297</v>
      </c>
      <c r="E66" s="44" t="s">
        <v>391</v>
      </c>
      <c r="F66" s="49">
        <f>IF(E66="A ser especificado pela instalação portuária, caso necessário","-",'Ameaças e Cnsq'!S119)</f>
        <v>1</v>
      </c>
      <c r="G66" s="583"/>
      <c r="H66" s="49">
        <f t="shared" si="1"/>
        <v>1.4953703703703705</v>
      </c>
      <c r="I66" s="50">
        <f t="shared" si="2"/>
        <v>2.4891499069667473</v>
      </c>
      <c r="J66" s="51" t="str">
        <f t="shared" si="3"/>
        <v>MUITO BAIXO</v>
      </c>
    </row>
    <row r="67" spans="1:10" x14ac:dyDescent="0.25">
      <c r="A67" s="572"/>
      <c r="B67" s="565"/>
      <c r="C67" s="49">
        <f>IF(E67="A ser especificado pela instalação portuária, caso necessário","-",'Ameaças e Cnsq'!R120)</f>
        <v>1.8333333333333333</v>
      </c>
      <c r="D67" s="49">
        <f t="shared" si="0"/>
        <v>1.6645708356186297</v>
      </c>
      <c r="E67" s="44" t="s">
        <v>389</v>
      </c>
      <c r="F67" s="49">
        <f>IF(E67="A ser especificado pela instalação portuária, caso necessário","-",'Ameaças e Cnsq'!S120)</f>
        <v>3</v>
      </c>
      <c r="G67" s="583"/>
      <c r="H67" s="49">
        <f t="shared" si="1"/>
        <v>2.4953703703703702</v>
      </c>
      <c r="I67" s="50">
        <f t="shared" si="2"/>
        <v>4.153720742585377</v>
      </c>
      <c r="J67" s="51" t="str">
        <f t="shared" si="3"/>
        <v>MÉDIO</v>
      </c>
    </row>
    <row r="68" spans="1:10" x14ac:dyDescent="0.25">
      <c r="A68" s="572"/>
      <c r="B68" s="565"/>
      <c r="C68" s="49">
        <f>IF(E68="A ser especificado pela instalação portuária, caso necessário","-",'Ameaças e Cnsq'!R121)</f>
        <v>1.8333333333333333</v>
      </c>
      <c r="D68" s="49">
        <f t="shared" si="0"/>
        <v>1.6645708356186297</v>
      </c>
      <c r="E68" s="44" t="s">
        <v>372</v>
      </c>
      <c r="F68" s="49">
        <f>IF(E68="A ser especificado pela instalação portuária, caso necessário","-",'Ameaças e Cnsq'!S121)</f>
        <v>2</v>
      </c>
      <c r="G68" s="583"/>
      <c r="H68" s="49">
        <f t="shared" si="1"/>
        <v>1.9953703703703705</v>
      </c>
      <c r="I68" s="50">
        <f t="shared" si="2"/>
        <v>3.3214353247760622</v>
      </c>
      <c r="J68" s="51" t="str">
        <f t="shared" si="3"/>
        <v>BAIXO</v>
      </c>
    </row>
    <row r="69" spans="1:10" x14ac:dyDescent="0.25">
      <c r="A69" s="572"/>
      <c r="B69" s="565"/>
      <c r="C69" s="49">
        <f>IF(E69="A ser especificado pela instalação portuária, caso necessário","-",'Ameaças e Cnsq'!R122)</f>
        <v>1.8333333333333333</v>
      </c>
      <c r="D69" s="49">
        <f t="shared" ref="D69:D96" si="4">IF(E69="A ser especificado pela instalação portuária, caso necessário","-",AVERAGE($A$4,C69))</f>
        <v>1.6645708356186297</v>
      </c>
      <c r="E69" s="44" t="s">
        <v>386</v>
      </c>
      <c r="F69" s="49">
        <f>IF(E69="A ser especificado pela instalação portuária, caso necessário","-",'Ameaças e Cnsq'!S122)</f>
        <v>1</v>
      </c>
      <c r="G69" s="583"/>
      <c r="H69" s="49">
        <f t="shared" ref="H69:H96" si="5">IF(E69="A ser especificado pela instalação portuária, caso necessário","-",AVERAGE($G$4,F69))</f>
        <v>1.4953703703703705</v>
      </c>
      <c r="I69" s="50">
        <f t="shared" ref="I69:I96" si="6">IF(E69="A ser especificado pela instalação portuária, caso necessário","-",D69*H69)</f>
        <v>2.4891499069667473</v>
      </c>
      <c r="J69" s="51" t="str">
        <f t="shared" ref="J69:J96" si="7">IF(E69="A ser especificado pela instalação portuária, caso necessário","-",(IF(AND(I69&gt;=0.75,I69&lt;2.5),"MUITO BAIXO",IF(AND(I69&gt;=2.5,I69&lt;3.6),"BAIXO",IF(AND(I69&gt;=3.6,I69&lt;5.5),"MÉDIO",IF(AND(I69&gt;=5.5,I69&lt;7),"ALTO",IF(AND(I69&gt;=7,I69&lt;=9),"MUITO ALTO")))))))</f>
        <v>MUITO BAIXO</v>
      </c>
    </row>
    <row r="70" spans="1:10" ht="15" customHeight="1" x14ac:dyDescent="0.25">
      <c r="A70" s="572"/>
      <c r="B70" s="566"/>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3"/>
      <c r="H70" s="49" t="str">
        <f t="shared" si="5"/>
        <v>-</v>
      </c>
      <c r="I70" s="50" t="str">
        <f t="shared" si="6"/>
        <v>-</v>
      </c>
      <c r="J70" s="51" t="str">
        <f t="shared" si="7"/>
        <v>-</v>
      </c>
    </row>
    <row r="71" spans="1:10" x14ac:dyDescent="0.25">
      <c r="A71" s="572"/>
      <c r="B71" s="580" t="s">
        <v>618</v>
      </c>
      <c r="C71" s="47">
        <f>IF(E71="A ser especificado pela instalação portuária, caso necessário","-",'Ameaças e Cnsq'!R131)</f>
        <v>1.8333333333333333</v>
      </c>
      <c r="D71" s="47">
        <f t="shared" si="4"/>
        <v>1.6645708356186297</v>
      </c>
      <c r="E71" s="29" t="s">
        <v>377</v>
      </c>
      <c r="F71" s="47">
        <f>IF(E71="A ser especificado pela instalação portuária, caso necessário","-",'Ameaças e Cnsq'!S131)</f>
        <v>1</v>
      </c>
      <c r="G71" s="583"/>
      <c r="H71" s="47">
        <f t="shared" si="5"/>
        <v>1.4953703703703705</v>
      </c>
      <c r="I71" s="48">
        <f t="shared" si="6"/>
        <v>2.4891499069667473</v>
      </c>
      <c r="J71" s="41" t="str">
        <f t="shared" si="7"/>
        <v>MUITO BAIXO</v>
      </c>
    </row>
    <row r="72" spans="1:10" x14ac:dyDescent="0.25">
      <c r="A72" s="572"/>
      <c r="B72" s="581"/>
      <c r="C72" s="47">
        <f>IF(E72="A ser especificado pela instalação portuária, caso necessário","-",'Ameaças e Cnsq'!R132)</f>
        <v>1.8333333333333333</v>
      </c>
      <c r="D72" s="47">
        <f t="shared" si="4"/>
        <v>1.6645708356186297</v>
      </c>
      <c r="E72" s="29" t="s">
        <v>349</v>
      </c>
      <c r="F72" s="47">
        <f>IF(E72="A ser especificado pela instalação portuária, caso necessário","-",'Ameaças e Cnsq'!S132)</f>
        <v>3</v>
      </c>
      <c r="G72" s="583"/>
      <c r="H72" s="47">
        <f t="shared" si="5"/>
        <v>2.4953703703703702</v>
      </c>
      <c r="I72" s="48">
        <f t="shared" si="6"/>
        <v>4.153720742585377</v>
      </c>
      <c r="J72" s="41" t="str">
        <f t="shared" si="7"/>
        <v>MÉDIO</v>
      </c>
    </row>
    <row r="73" spans="1:10" x14ac:dyDescent="0.25">
      <c r="A73" s="572"/>
      <c r="B73" s="581"/>
      <c r="C73" s="47">
        <f>IF(E73="A ser especificado pela instalação portuária, caso necessário","-",'Ameaças e Cnsq'!R133)</f>
        <v>1.8333333333333333</v>
      </c>
      <c r="D73" s="47">
        <f t="shared" si="4"/>
        <v>1.6645708356186297</v>
      </c>
      <c r="E73" s="29" t="s">
        <v>372</v>
      </c>
      <c r="F73" s="47">
        <f>IF(E73="A ser especificado pela instalação portuária, caso necessário","-",'Ameaças e Cnsq'!S133)</f>
        <v>2</v>
      </c>
      <c r="G73" s="583"/>
      <c r="H73" s="47">
        <f t="shared" si="5"/>
        <v>1.9953703703703705</v>
      </c>
      <c r="I73" s="48">
        <f t="shared" si="6"/>
        <v>3.3214353247760622</v>
      </c>
      <c r="J73" s="41" t="str">
        <f t="shared" si="7"/>
        <v>BAIXO</v>
      </c>
    </row>
    <row r="74" spans="1:10" ht="15" customHeight="1" x14ac:dyDescent="0.25">
      <c r="A74" s="572"/>
      <c r="B74" s="592"/>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3"/>
      <c r="H74" s="47" t="str">
        <f t="shared" si="5"/>
        <v>-</v>
      </c>
      <c r="I74" s="48" t="str">
        <f t="shared" si="6"/>
        <v>-</v>
      </c>
      <c r="J74" s="41" t="str">
        <f t="shared" si="7"/>
        <v>-</v>
      </c>
    </row>
    <row r="75" spans="1:10" x14ac:dyDescent="0.25">
      <c r="A75" s="572"/>
      <c r="B75" s="564" t="s">
        <v>619</v>
      </c>
      <c r="C75" s="49">
        <f>IF(E75="A ser especificado pela instalação portuária, caso necessário","-",'Ameaças e Cnsq'!R141)</f>
        <v>2</v>
      </c>
      <c r="D75" s="49">
        <f t="shared" si="4"/>
        <v>1.7479041689519632</v>
      </c>
      <c r="E75" s="44" t="s">
        <v>377</v>
      </c>
      <c r="F75" s="49">
        <f>IF(E75="A ser especificado pela instalação portuária, caso necessário","-",'Ameaças e Cnsq'!S141)</f>
        <v>3</v>
      </c>
      <c r="G75" s="583"/>
      <c r="H75" s="49">
        <f t="shared" si="5"/>
        <v>2.4953703703703702</v>
      </c>
      <c r="I75" s="50">
        <f t="shared" si="6"/>
        <v>4.3616682734495749</v>
      </c>
      <c r="J75" s="51" t="str">
        <f t="shared" si="7"/>
        <v>MÉDIO</v>
      </c>
    </row>
    <row r="76" spans="1:10" x14ac:dyDescent="0.25">
      <c r="A76" s="572"/>
      <c r="B76" s="565"/>
      <c r="C76" s="49">
        <f>IF(E76="A ser especificado pela instalação portuária, caso necessário","-",'Ameaças e Cnsq'!R142)</f>
        <v>2</v>
      </c>
      <c r="D76" s="49">
        <f t="shared" si="4"/>
        <v>1.7479041689519632</v>
      </c>
      <c r="E76" s="44" t="s">
        <v>361</v>
      </c>
      <c r="F76" s="49">
        <f>IF(E76="A ser especificado pela instalação portuária, caso necessário","-",'Ameaças e Cnsq'!S142)</f>
        <v>2</v>
      </c>
      <c r="G76" s="583"/>
      <c r="H76" s="49">
        <f t="shared" si="5"/>
        <v>1.9953703703703705</v>
      </c>
      <c r="I76" s="50">
        <f t="shared" si="6"/>
        <v>3.4877161889735935</v>
      </c>
      <c r="J76" s="51" t="str">
        <f t="shared" si="7"/>
        <v>BAIXO</v>
      </c>
    </row>
    <row r="77" spans="1:10" ht="30" x14ac:dyDescent="0.25">
      <c r="A77" s="572"/>
      <c r="B77" s="565"/>
      <c r="C77" s="49">
        <f>IF(E77="A ser especificado pela instalação portuária, caso necessário","-",'Ameaças e Cnsq'!R143)</f>
        <v>2</v>
      </c>
      <c r="D77" s="49">
        <f t="shared" si="4"/>
        <v>1.7479041689519632</v>
      </c>
      <c r="E77" s="44" t="s">
        <v>359</v>
      </c>
      <c r="F77" s="49">
        <f>IF(E77="A ser especificado pela instalação portuária, caso necessário","-",'Ameaças e Cnsq'!S143)</f>
        <v>1</v>
      </c>
      <c r="G77" s="583"/>
      <c r="H77" s="49">
        <f t="shared" si="5"/>
        <v>1.4953703703703705</v>
      </c>
      <c r="I77" s="50">
        <f t="shared" si="6"/>
        <v>2.6137641044976117</v>
      </c>
      <c r="J77" s="51" t="str">
        <f t="shared" si="7"/>
        <v>BAIXO</v>
      </c>
    </row>
    <row r="78" spans="1:10" x14ac:dyDescent="0.25">
      <c r="A78" s="572"/>
      <c r="B78" s="565"/>
      <c r="C78" s="49">
        <f>IF(E78="A ser especificado pela instalação portuária, caso necessário","-",'Ameaças e Cnsq'!R144)</f>
        <v>1.9166666666666667</v>
      </c>
      <c r="D78" s="49">
        <f t="shared" si="4"/>
        <v>1.7062375022852965</v>
      </c>
      <c r="E78" s="44" t="s">
        <v>349</v>
      </c>
      <c r="F78" s="49">
        <f>IF(E78="A ser especificado pela instalação portuária, caso necessário","-",'Ameaças e Cnsq'!S144)</f>
        <v>3</v>
      </c>
      <c r="G78" s="583"/>
      <c r="H78" s="49">
        <f t="shared" si="5"/>
        <v>2.4953703703703702</v>
      </c>
      <c r="I78" s="50">
        <f t="shared" si="6"/>
        <v>4.257694508017476</v>
      </c>
      <c r="J78" s="51" t="str">
        <f t="shared" si="7"/>
        <v>MÉDIO</v>
      </c>
    </row>
    <row r="79" spans="1:10" x14ac:dyDescent="0.25">
      <c r="A79" s="572"/>
      <c r="B79" s="565"/>
      <c r="C79" s="49">
        <f>IF(E79="A ser especificado pela instalação portuária, caso necessário","-",'Ameaças e Cnsq'!R145)</f>
        <v>2</v>
      </c>
      <c r="D79" s="49">
        <f t="shared" si="4"/>
        <v>1.7479041689519632</v>
      </c>
      <c r="E79" s="44" t="s">
        <v>372</v>
      </c>
      <c r="F79" s="49">
        <f>IF(E79="A ser especificado pela instalação portuária, caso necessário","-",'Ameaças e Cnsq'!S145)</f>
        <v>2</v>
      </c>
      <c r="G79" s="583"/>
      <c r="H79" s="49">
        <f t="shared" si="5"/>
        <v>1.9953703703703705</v>
      </c>
      <c r="I79" s="50">
        <f t="shared" si="6"/>
        <v>3.4877161889735935</v>
      </c>
      <c r="J79" s="51" t="str">
        <f t="shared" si="7"/>
        <v>BAIXO</v>
      </c>
    </row>
    <row r="80" spans="1:10" ht="30" x14ac:dyDescent="0.25">
      <c r="A80" s="572"/>
      <c r="B80" s="565"/>
      <c r="C80" s="49">
        <f>IF(E80="A ser especificado pela instalação portuária, caso necessário","-",'Ameaças e Cnsq'!R146)</f>
        <v>2</v>
      </c>
      <c r="D80" s="49">
        <f t="shared" si="4"/>
        <v>1.7479041689519632</v>
      </c>
      <c r="E80" s="44" t="s">
        <v>370</v>
      </c>
      <c r="F80" s="49">
        <f>IF(E80="A ser especificado pela instalação portuária, caso necessário","-",'Ameaças e Cnsq'!S146)</f>
        <v>1</v>
      </c>
      <c r="G80" s="583"/>
      <c r="H80" s="49">
        <f t="shared" si="5"/>
        <v>1.4953703703703705</v>
      </c>
      <c r="I80" s="50">
        <f t="shared" si="6"/>
        <v>2.6137641044976117</v>
      </c>
      <c r="J80" s="51" t="str">
        <f t="shared" si="7"/>
        <v>BAIXO</v>
      </c>
    </row>
    <row r="81" spans="1:10" x14ac:dyDescent="0.25">
      <c r="A81" s="572"/>
      <c r="B81" s="565"/>
      <c r="C81" s="49">
        <f>IF(E81="A ser especificado pela instalação portuária, caso necessário","-",'Ameaças e Cnsq'!R147)</f>
        <v>2</v>
      </c>
      <c r="D81" s="49">
        <f t="shared" si="4"/>
        <v>1.7479041689519632</v>
      </c>
      <c r="E81" s="44" t="s">
        <v>368</v>
      </c>
      <c r="F81" s="49">
        <f>IF(E81="A ser especificado pela instalação portuária, caso necessário","-",'Ameaças e Cnsq'!S147)</f>
        <v>3</v>
      </c>
      <c r="G81" s="583"/>
      <c r="H81" s="49">
        <f t="shared" si="5"/>
        <v>2.4953703703703702</v>
      </c>
      <c r="I81" s="50">
        <f t="shared" si="6"/>
        <v>4.3616682734495749</v>
      </c>
      <c r="J81" s="51" t="str">
        <f t="shared" si="7"/>
        <v>MÉDIO</v>
      </c>
    </row>
    <row r="82" spans="1:10" x14ac:dyDescent="0.25">
      <c r="A82" s="572"/>
      <c r="B82" s="565"/>
      <c r="C82" s="49">
        <f>IF(E82="A ser especificado pela instalação portuária, caso necessário","-",'Ameaças e Cnsq'!R148)</f>
        <v>2</v>
      </c>
      <c r="D82" s="49">
        <f t="shared" si="4"/>
        <v>1.7479041689519632</v>
      </c>
      <c r="E82" s="44" t="s">
        <v>345</v>
      </c>
      <c r="F82" s="49">
        <f>IF(E82="A ser especificado pela instalação portuária, caso necessário","-",'Ameaças e Cnsq'!S148)</f>
        <v>2</v>
      </c>
      <c r="G82" s="583"/>
      <c r="H82" s="49">
        <f t="shared" si="5"/>
        <v>1.9953703703703705</v>
      </c>
      <c r="I82" s="50">
        <f t="shared" si="6"/>
        <v>3.4877161889735935</v>
      </c>
      <c r="J82" s="51" t="str">
        <f t="shared" si="7"/>
        <v>BAIXO</v>
      </c>
    </row>
    <row r="83" spans="1:10" ht="15" customHeight="1" x14ac:dyDescent="0.25">
      <c r="A83" s="572"/>
      <c r="B83" s="566"/>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3"/>
      <c r="H83" s="49" t="str">
        <f t="shared" si="5"/>
        <v>-</v>
      </c>
      <c r="I83" s="50" t="str">
        <f t="shared" si="6"/>
        <v>-</v>
      </c>
      <c r="J83" s="51" t="str">
        <f t="shared" si="7"/>
        <v>-</v>
      </c>
    </row>
    <row r="84" spans="1:10" x14ac:dyDescent="0.25">
      <c r="A84" s="572"/>
      <c r="B84" s="580" t="s">
        <v>620</v>
      </c>
      <c r="C84" s="47">
        <f>IF(E84="A ser especificado pela instalação portuária, caso necessário","-",'Ameaças e Cnsq'!R158)</f>
        <v>2</v>
      </c>
      <c r="D84" s="47">
        <f t="shared" si="4"/>
        <v>1.7479041689519632</v>
      </c>
      <c r="E84" s="29" t="s">
        <v>363</v>
      </c>
      <c r="F84" s="47">
        <f>IF(E84="A ser especificado pela instalação portuária, caso necessário","-",'Ameaças e Cnsq'!S158)</f>
        <v>2</v>
      </c>
      <c r="G84" s="583"/>
      <c r="H84" s="47">
        <f t="shared" si="5"/>
        <v>1.9953703703703705</v>
      </c>
      <c r="I84" s="48">
        <f t="shared" si="6"/>
        <v>3.4877161889735935</v>
      </c>
      <c r="J84" s="41" t="str">
        <f t="shared" si="7"/>
        <v>BAIXO</v>
      </c>
    </row>
    <row r="85" spans="1:10" x14ac:dyDescent="0.25">
      <c r="A85" s="572"/>
      <c r="B85" s="581"/>
      <c r="C85" s="47">
        <f>IF(E85="A ser especificado pela instalação portuária, caso necessário","-",'Ameaças e Cnsq'!R159)</f>
        <v>2</v>
      </c>
      <c r="D85" s="47">
        <f t="shared" si="4"/>
        <v>1.7479041689519632</v>
      </c>
      <c r="E85" s="29" t="s">
        <v>361</v>
      </c>
      <c r="F85" s="47">
        <f>IF(E85="A ser especificado pela instalação portuária, caso necessário","-",'Ameaças e Cnsq'!S159)</f>
        <v>1</v>
      </c>
      <c r="G85" s="583"/>
      <c r="H85" s="47">
        <f t="shared" si="5"/>
        <v>1.4953703703703705</v>
      </c>
      <c r="I85" s="48">
        <f t="shared" si="6"/>
        <v>2.6137641044976117</v>
      </c>
      <c r="J85" s="41" t="str">
        <f t="shared" si="7"/>
        <v>BAIXO</v>
      </c>
    </row>
    <row r="86" spans="1:10" ht="30" x14ac:dyDescent="0.25">
      <c r="A86" s="572"/>
      <c r="B86" s="581"/>
      <c r="C86" s="47">
        <f>IF(E86="A ser especificado pela instalação portuária, caso necessário","-",'Ameaças e Cnsq'!R160)</f>
        <v>2</v>
      </c>
      <c r="D86" s="47">
        <f t="shared" si="4"/>
        <v>1.7479041689519632</v>
      </c>
      <c r="E86" s="29" t="s">
        <v>359</v>
      </c>
      <c r="F86" s="47">
        <f>IF(E86="A ser especificado pela instalação portuária, caso necessário","-",'Ameaças e Cnsq'!S160)</f>
        <v>3</v>
      </c>
      <c r="G86" s="583"/>
      <c r="H86" s="47">
        <f t="shared" si="5"/>
        <v>2.4953703703703702</v>
      </c>
      <c r="I86" s="48">
        <f t="shared" si="6"/>
        <v>4.3616682734495749</v>
      </c>
      <c r="J86" s="41" t="str">
        <f t="shared" si="7"/>
        <v>MÉDIO</v>
      </c>
    </row>
    <row r="87" spans="1:10" x14ac:dyDescent="0.25">
      <c r="A87" s="572"/>
      <c r="B87" s="581"/>
      <c r="C87" s="47">
        <f>IF(E87="A ser especificado pela instalação portuária, caso necessário","-",'Ameaças e Cnsq'!R161)</f>
        <v>1.75</v>
      </c>
      <c r="D87" s="47">
        <f t="shared" si="4"/>
        <v>1.6229041689519632</v>
      </c>
      <c r="E87" s="29" t="s">
        <v>349</v>
      </c>
      <c r="F87" s="47">
        <f>IF(E87="A ser especificado pela instalação portuária, caso necessário","-",'Ameaças e Cnsq'!S161)</f>
        <v>2</v>
      </c>
      <c r="G87" s="583"/>
      <c r="H87" s="47">
        <f t="shared" si="5"/>
        <v>1.9953703703703705</v>
      </c>
      <c r="I87" s="48">
        <f t="shared" si="6"/>
        <v>3.2382948926772972</v>
      </c>
      <c r="J87" s="41" t="str">
        <f t="shared" si="7"/>
        <v>BAIXO</v>
      </c>
    </row>
    <row r="88" spans="1:10" x14ac:dyDescent="0.25">
      <c r="A88" s="572"/>
      <c r="B88" s="581"/>
      <c r="C88" s="47">
        <f>IF(E88="A ser especificado pela instalação portuária, caso necessário","-",'Ameaças e Cnsq'!R162)</f>
        <v>2</v>
      </c>
      <c r="D88" s="47">
        <f t="shared" si="4"/>
        <v>1.7479041689519632</v>
      </c>
      <c r="E88" s="29" t="s">
        <v>345</v>
      </c>
      <c r="F88" s="47">
        <f>IF(E88="A ser especificado pela instalação portuária, caso necessário","-",'Ameaças e Cnsq'!S162)</f>
        <v>1</v>
      </c>
      <c r="G88" s="583"/>
      <c r="H88" s="47">
        <f t="shared" si="5"/>
        <v>1.4953703703703705</v>
      </c>
      <c r="I88" s="48">
        <f t="shared" si="6"/>
        <v>2.6137641044976117</v>
      </c>
      <c r="J88" s="41" t="str">
        <f t="shared" si="7"/>
        <v>BAIXO</v>
      </c>
    </row>
    <row r="89" spans="1:10" x14ac:dyDescent="0.25">
      <c r="A89" s="572"/>
      <c r="B89" s="581"/>
      <c r="C89" s="47">
        <f>IF(E89="A ser especificado pela instalação portuária, caso necessário","-",'Ameaças e Cnsq'!R163)</f>
        <v>2</v>
      </c>
      <c r="D89" s="47">
        <f t="shared" si="4"/>
        <v>1.7479041689519632</v>
      </c>
      <c r="E89" s="29" t="s">
        <v>355</v>
      </c>
      <c r="F89" s="47">
        <f>IF(E89="A ser especificado pela instalação portuária, caso necessário","-",'Ameaças e Cnsq'!S163)</f>
        <v>3</v>
      </c>
      <c r="G89" s="583"/>
      <c r="H89" s="47">
        <f t="shared" si="5"/>
        <v>2.4953703703703702</v>
      </c>
      <c r="I89" s="48">
        <f t="shared" si="6"/>
        <v>4.3616682734495749</v>
      </c>
      <c r="J89" s="41" t="str">
        <f t="shared" si="7"/>
        <v>MÉDIO</v>
      </c>
    </row>
    <row r="90" spans="1:10" x14ac:dyDescent="0.25">
      <c r="A90" s="572"/>
      <c r="B90" s="581"/>
      <c r="C90" s="47">
        <f>IF(E90="A ser especificado pela instalação portuária, caso necessário","-",'Ameaças e Cnsq'!R164)</f>
        <v>2</v>
      </c>
      <c r="D90" s="47">
        <f t="shared" si="4"/>
        <v>1.7479041689519632</v>
      </c>
      <c r="E90" s="29" t="s">
        <v>353</v>
      </c>
      <c r="F90" s="47">
        <f>IF(E90="A ser especificado pela instalação portuária, caso necessário","-",'Ameaças e Cnsq'!S164)</f>
        <v>2</v>
      </c>
      <c r="G90" s="583"/>
      <c r="H90" s="47">
        <f t="shared" si="5"/>
        <v>1.9953703703703705</v>
      </c>
      <c r="I90" s="48">
        <f t="shared" si="6"/>
        <v>3.4877161889735935</v>
      </c>
      <c r="J90" s="41" t="str">
        <f t="shared" si="7"/>
        <v>BAIXO</v>
      </c>
    </row>
    <row r="91" spans="1:10" ht="15" customHeight="1" x14ac:dyDescent="0.25">
      <c r="A91" s="572"/>
      <c r="B91" s="592"/>
      <c r="C91" s="47" t="str">
        <f>IF(E91="A ser especificado pela instalação portuária, caso necessário","-",'Ameaças e Cnsq'!R165)</f>
        <v>-</v>
      </c>
      <c r="D91" s="47" t="str">
        <f t="shared" si="4"/>
        <v>-</v>
      </c>
      <c r="E91" s="29" t="s">
        <v>634</v>
      </c>
      <c r="F91" s="47" t="str">
        <f>IF(E91="A ser especificado pela instalação portuária, caso necessário","-",'Ameaças e Cnsq'!S165)</f>
        <v>-</v>
      </c>
      <c r="G91" s="583"/>
      <c r="H91" s="47" t="str">
        <f t="shared" si="5"/>
        <v>-</v>
      </c>
      <c r="I91" s="48" t="str">
        <f t="shared" si="6"/>
        <v>-</v>
      </c>
      <c r="J91" s="41" t="str">
        <f t="shared" si="7"/>
        <v>-</v>
      </c>
    </row>
    <row r="92" spans="1:10" x14ac:dyDescent="0.25">
      <c r="A92" s="572"/>
      <c r="B92" s="564" t="s">
        <v>621</v>
      </c>
      <c r="C92" s="49">
        <f>IF(E92="A ser especificado pela instalação portuária, caso necessário","-",'Ameaças e Cnsq'!R172)</f>
        <v>2</v>
      </c>
      <c r="D92" s="49">
        <f t="shared" si="4"/>
        <v>1.7479041689519632</v>
      </c>
      <c r="E92" s="44" t="s">
        <v>349</v>
      </c>
      <c r="F92" s="49">
        <f>IF(E92="A ser especificado pela instalação portuária, caso necessário","-",'Ameaças e Cnsq'!S172)</f>
        <v>2</v>
      </c>
      <c r="G92" s="583"/>
      <c r="H92" s="49">
        <f t="shared" si="5"/>
        <v>1.9953703703703705</v>
      </c>
      <c r="I92" s="50">
        <f t="shared" si="6"/>
        <v>3.4877161889735935</v>
      </c>
      <c r="J92" s="51" t="str">
        <f t="shared" si="7"/>
        <v>BAIXO</v>
      </c>
    </row>
    <row r="93" spans="1:10" ht="15" customHeight="1" x14ac:dyDescent="0.25">
      <c r="A93" s="572"/>
      <c r="B93" s="566"/>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3"/>
      <c r="H93" s="49" t="str">
        <f t="shared" si="5"/>
        <v>-</v>
      </c>
      <c r="I93" s="50" t="str">
        <f t="shared" si="6"/>
        <v>-</v>
      </c>
      <c r="J93" s="51" t="str">
        <f t="shared" si="7"/>
        <v>-</v>
      </c>
    </row>
    <row r="94" spans="1:10" x14ac:dyDescent="0.25">
      <c r="A94" s="572"/>
      <c r="B94" s="580" t="s">
        <v>622</v>
      </c>
      <c r="C94" s="47">
        <f>IF(E94="A ser especificado pela instalação portuária, caso necessário","-",'Ameaças e Cnsq'!R180)</f>
        <v>2</v>
      </c>
      <c r="D94" s="47">
        <f t="shared" si="4"/>
        <v>1.7479041689519632</v>
      </c>
      <c r="E94" s="29" t="s">
        <v>345</v>
      </c>
      <c r="F94" s="47">
        <f>IF(E94="A ser especificado pela instalação portuária, caso necessário","-",'Ameaças e Cnsq'!S180)</f>
        <v>2</v>
      </c>
      <c r="G94" s="583"/>
      <c r="H94" s="47">
        <f t="shared" si="5"/>
        <v>1.9953703703703705</v>
      </c>
      <c r="I94" s="48">
        <f t="shared" si="6"/>
        <v>3.4877161889735935</v>
      </c>
      <c r="J94" s="41" t="str">
        <f t="shared" si="7"/>
        <v>BAIXO</v>
      </c>
    </row>
    <row r="95" spans="1:10" ht="15" customHeight="1" x14ac:dyDescent="0.25">
      <c r="A95" s="572"/>
      <c r="B95" s="592"/>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3"/>
      <c r="H95" s="47" t="str">
        <f t="shared" si="5"/>
        <v>-</v>
      </c>
      <c r="I95" s="48" t="str">
        <f t="shared" si="6"/>
        <v>-</v>
      </c>
      <c r="J95" s="41" t="str">
        <f t="shared" si="7"/>
        <v>-</v>
      </c>
    </row>
    <row r="96" spans="1:10" ht="15" customHeight="1" x14ac:dyDescent="0.25">
      <c r="A96" s="573"/>
      <c r="B96" s="45"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4"/>
      <c r="H96" s="49" t="str">
        <f t="shared" si="5"/>
        <v>-</v>
      </c>
      <c r="I96" s="50" t="str">
        <f t="shared" si="6"/>
        <v>-</v>
      </c>
      <c r="J96" s="51" t="str">
        <f t="shared" si="7"/>
        <v>-</v>
      </c>
    </row>
  </sheetData>
  <sheetProtection sheet="1" objects="1" scenarios="1"/>
  <mergeCells count="19">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 ref="B53:B60"/>
    <mergeCell ref="B61:B70"/>
    <mergeCell ref="B71:B74"/>
    <mergeCell ref="B75:B83"/>
  </mergeCells>
  <conditionalFormatting sqref="J4:J96">
    <cfRule type="cellIs" dxfId="9" priority="1" operator="equal">
      <formula>"MUITO BAIXO"</formula>
    </cfRule>
    <cfRule type="cellIs" dxfId="8" priority="2" operator="equal">
      <formula>"BAIXO"</formula>
    </cfRule>
    <cfRule type="cellIs" dxfId="7" priority="3" operator="equal">
      <formula>"MÉDIO"</formula>
    </cfRule>
    <cfRule type="cellIs" dxfId="6" priority="4" operator="equal">
      <formula>"ALTO"</formula>
    </cfRule>
    <cfRule type="cellIs" dxfId="5" priority="5" operator="equal">
      <formula>"MUITO ALTO"</formula>
    </cfRule>
  </conditionalFormatting>
  <hyperlinks>
    <hyperlink ref="A1:J1" location="Ativos!A1" display="ATIVO 15 - Recursos humanos" xr:uid="{685E5AA2-C522-426A-8251-86979DA73821}"/>
  </hyperlinks>
  <pageMargins left="0.511811024" right="0.511811024" top="0.78740157499999996" bottom="0.78740157499999996" header="0.31496062000000002" footer="0.31496062000000002"/>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96"/>
  <sheetViews>
    <sheetView workbookViewId="0">
      <selection activeCell="A4" sqref="A4:A96"/>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 min="11" max="16384" width="9.140625" style="8"/>
  </cols>
  <sheetData>
    <row r="1" spans="1:10" ht="15.75" thickBot="1" x14ac:dyDescent="0.3">
      <c r="A1" s="598" t="s">
        <v>740</v>
      </c>
      <c r="B1" s="599"/>
      <c r="C1" s="599"/>
      <c r="D1" s="599"/>
      <c r="E1" s="599"/>
      <c r="F1" s="599"/>
      <c r="G1" s="599"/>
      <c r="H1" s="599"/>
      <c r="I1" s="599"/>
      <c r="J1" s="600"/>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x14ac:dyDescent="0.25">
      <c r="A4" s="571">
        <f>AVERAGE('Consolid Vuln'!C6,'Consolid Vuln'!C13,'Consolid Vuln'!C20,'Consolid Vuln'!C28,'Consolid Vuln'!C28)</f>
        <v>1.3651460018739432</v>
      </c>
      <c r="B4" s="593" t="s">
        <v>612</v>
      </c>
      <c r="C4" s="47" t="str">
        <f>IF(E4="A ser especificado pela instalação portuária, caso necessário","-",'Ameaças e Cnsq'!R15)</f>
        <v>-</v>
      </c>
      <c r="D4" s="47">
        <f>IF(E4="A ser especificado pela instalação portuária, caso necessário","-",AVERAGE($A$4,C4))</f>
        <v>1.3651460018739432</v>
      </c>
      <c r="E4" s="28" t="s">
        <v>427</v>
      </c>
      <c r="F4" s="47">
        <f>IF(E4="A ser especificado pela instalação portuária, caso necessário","-",'Ameaças e Cnsq'!S15)</f>
        <v>2</v>
      </c>
      <c r="G4" s="582">
        <f>Ativos!R179</f>
        <v>1.9907407407407409</v>
      </c>
      <c r="H4" s="47">
        <f>IF(E4="A ser especificado pela instalação portuária, caso necessário","-",AVERAGE($G$4,F4))</f>
        <v>1.9953703703703705</v>
      </c>
      <c r="I4" s="48">
        <f>IF(E4="A ser especificado pela instalação portuária, caso necessário","-",D4*H4)</f>
        <v>2.7239718833688404</v>
      </c>
      <c r="J4" s="41" t="str">
        <f>IF(E4="A ser especificado pela instalação portuária, caso necessário","-",(IF(AND(I4&gt;=0.75,I4&lt;2.5),"MUITO BAIXO",IF(AND(I4&gt;=2.5,I4&lt;3.6),"BAIXO",IF(AND(I4&gt;=3.6,I4&lt;5.5),"MÉDIO",IF(AND(I4&gt;=5.5,I4&lt;7),"ALTO",IF(AND(I4&gt;=7,I4&lt;=9),"MUITO ALTO")))))))</f>
        <v>BAIXO</v>
      </c>
    </row>
    <row r="5" spans="1:10" x14ac:dyDescent="0.25">
      <c r="A5" s="572"/>
      <c r="B5" s="595"/>
      <c r="C5" s="47">
        <f>IF(E5="A ser especificado pela instalação portuária, caso necessário","-",'Ameaças e Cnsq'!R16)</f>
        <v>2.3333333333333335</v>
      </c>
      <c r="D5" s="47">
        <f t="shared" ref="D5:D68" si="0">IF(E5="A ser especificado pela instalação portuária, caso necessário","-",AVERAGE($A$4,C5))</f>
        <v>1.8492396676036384</v>
      </c>
      <c r="E5" s="28" t="s">
        <v>396</v>
      </c>
      <c r="F5" s="47">
        <f>IF(E5="A ser especificado pela instalação portuária, caso necessário","-",'Ameaças e Cnsq'!S16)</f>
        <v>1</v>
      </c>
      <c r="G5" s="583"/>
      <c r="H5" s="47">
        <f t="shared" ref="H5:H68" si="1">IF(E5="A ser especificado pela instalação portuária, caso necessário","-",AVERAGE($G$4,F5))</f>
        <v>1.4953703703703705</v>
      </c>
      <c r="I5" s="48">
        <f t="shared" ref="I5:I68" si="2">IF(E5="A ser especificado pela instalação portuária, caso necessário","-",D5*H5)</f>
        <v>2.7652982066480334</v>
      </c>
      <c r="J5" s="41" t="str">
        <f t="shared" ref="J5:J68" si="3">IF(E5="A ser especificado pela instalação portuária, caso necessário","-",(IF(AND(I5&gt;=0.75,I5&lt;2.5),"MUITO BAIXO",IF(AND(I5&gt;=2.5,I5&lt;3.6),"BAIXO",IF(AND(I5&gt;=3.6,I5&lt;5.5),"MÉDIO",IF(AND(I5&gt;=5.5,I5&lt;7),"ALTO",IF(AND(I5&gt;=7,I5&lt;=9),"MUITO ALTO")))))))</f>
        <v>BAIXO</v>
      </c>
    </row>
    <row r="6" spans="1:10" ht="15" customHeight="1" x14ac:dyDescent="0.25">
      <c r="A6" s="572"/>
      <c r="B6" s="595"/>
      <c r="C6" s="47">
        <f>IF(E6="A ser especificado pela instalação portuária, caso necessário","-",'Ameaças e Cnsq'!R17)</f>
        <v>2.3333333333333335</v>
      </c>
      <c r="D6" s="47">
        <f t="shared" si="0"/>
        <v>1.8492396676036384</v>
      </c>
      <c r="E6" s="28" t="s">
        <v>453</v>
      </c>
      <c r="F6" s="47">
        <f>IF(E6="A ser especificado pela instalação portuária, caso necessário","-",'Ameaças e Cnsq'!S17)</f>
        <v>3</v>
      </c>
      <c r="G6" s="583"/>
      <c r="H6" s="47">
        <f t="shared" si="1"/>
        <v>2.4953703703703702</v>
      </c>
      <c r="I6" s="48">
        <f t="shared" si="2"/>
        <v>4.6145378742516714</v>
      </c>
      <c r="J6" s="41" t="str">
        <f t="shared" si="3"/>
        <v>MÉDIO</v>
      </c>
    </row>
    <row r="7" spans="1:10" x14ac:dyDescent="0.25">
      <c r="A7" s="572"/>
      <c r="B7" s="595"/>
      <c r="C7" s="47">
        <f>IF(E7="A ser especificado pela instalação portuária, caso necessário","-",'Ameaças e Cnsq'!R18)</f>
        <v>2.3333333333333335</v>
      </c>
      <c r="D7" s="47">
        <f t="shared" si="0"/>
        <v>1.8492396676036384</v>
      </c>
      <c r="E7" s="28" t="s">
        <v>393</v>
      </c>
      <c r="F7" s="47">
        <f>IF(E7="A ser especificado pela instalação portuária, caso necessário","-",'Ameaças e Cnsq'!S18)</f>
        <v>2</v>
      </c>
      <c r="G7" s="583"/>
      <c r="H7" s="47">
        <f t="shared" si="1"/>
        <v>1.9953703703703705</v>
      </c>
      <c r="I7" s="48">
        <f t="shared" si="2"/>
        <v>3.6899180404498528</v>
      </c>
      <c r="J7" s="41" t="str">
        <f t="shared" si="3"/>
        <v>MÉDIO</v>
      </c>
    </row>
    <row r="8" spans="1:10" x14ac:dyDescent="0.25">
      <c r="A8" s="572"/>
      <c r="B8" s="595"/>
      <c r="C8" s="47">
        <f>IF(E8="A ser especificado pela instalação portuária, caso necessário","-",'Ameaças e Cnsq'!R19)</f>
        <v>2.3333333333333335</v>
      </c>
      <c r="D8" s="47">
        <f t="shared" si="0"/>
        <v>1.8492396676036384</v>
      </c>
      <c r="E8" s="28" t="s">
        <v>391</v>
      </c>
      <c r="F8" s="47">
        <f>IF(E8="A ser especificado pela instalação portuária, caso necessário","-",'Ameaças e Cnsq'!S19)</f>
        <v>1</v>
      </c>
      <c r="G8" s="583"/>
      <c r="H8" s="47">
        <f t="shared" si="1"/>
        <v>1.4953703703703705</v>
      </c>
      <c r="I8" s="48">
        <f t="shared" si="2"/>
        <v>2.7652982066480334</v>
      </c>
      <c r="J8" s="41" t="str">
        <f t="shared" si="3"/>
        <v>BAIXO</v>
      </c>
    </row>
    <row r="9" spans="1:10" x14ac:dyDescent="0.25">
      <c r="A9" s="572"/>
      <c r="B9" s="595"/>
      <c r="C9" s="47">
        <f>IF(E9="A ser especificado pela instalação portuária, caso necessário","-",'Ameaças e Cnsq'!R20)</f>
        <v>2.3333333333333335</v>
      </c>
      <c r="D9" s="47">
        <f t="shared" si="0"/>
        <v>1.8492396676036384</v>
      </c>
      <c r="E9" s="28" t="s">
        <v>389</v>
      </c>
      <c r="F9" s="47">
        <f>IF(E9="A ser especificado pela instalação portuária, caso necessário","-",'Ameaças e Cnsq'!S20)</f>
        <v>3</v>
      </c>
      <c r="G9" s="583"/>
      <c r="H9" s="47">
        <f t="shared" si="1"/>
        <v>2.4953703703703702</v>
      </c>
      <c r="I9" s="48">
        <f t="shared" si="2"/>
        <v>4.6145378742516714</v>
      </c>
      <c r="J9" s="41" t="str">
        <f t="shared" si="3"/>
        <v>MÉDIO</v>
      </c>
    </row>
    <row r="10" spans="1:10" x14ac:dyDescent="0.25">
      <c r="A10" s="572"/>
      <c r="B10" s="595"/>
      <c r="C10" s="47">
        <f>IF(E10="A ser especificado pela instalação portuária, caso necessário","-",'Ameaças e Cnsq'!R21)</f>
        <v>2.3333333333333335</v>
      </c>
      <c r="D10" s="47">
        <f t="shared" si="0"/>
        <v>1.8492396676036384</v>
      </c>
      <c r="E10" s="28" t="s">
        <v>411</v>
      </c>
      <c r="F10" s="47">
        <f>IF(E10="A ser especificado pela instalação portuária, caso necessário","-",'Ameaças e Cnsq'!S21)</f>
        <v>2</v>
      </c>
      <c r="G10" s="583"/>
      <c r="H10" s="47">
        <f t="shared" si="1"/>
        <v>1.9953703703703705</v>
      </c>
      <c r="I10" s="48">
        <f t="shared" si="2"/>
        <v>3.6899180404498528</v>
      </c>
      <c r="J10" s="41" t="str">
        <f t="shared" si="3"/>
        <v>MÉDIO</v>
      </c>
    </row>
    <row r="11" spans="1:10" ht="15" customHeight="1" x14ac:dyDescent="0.25">
      <c r="A11" s="572"/>
      <c r="B11" s="594"/>
      <c r="C11" s="47" t="str">
        <f>IF(E11="A ser especificado pela instalação portuária, caso necessário","-",'Ameaças e Cnsq'!R22)</f>
        <v>-</v>
      </c>
      <c r="D11" s="47" t="str">
        <f t="shared" si="0"/>
        <v>-</v>
      </c>
      <c r="E11" s="28" t="s">
        <v>634</v>
      </c>
      <c r="F11" s="47" t="str">
        <f>IF(E11="A ser especificado pela instalação portuária, caso necessário","-",'Ameaças e Cnsq'!S22)</f>
        <v>-</v>
      </c>
      <c r="G11" s="583"/>
      <c r="H11" s="47" t="str">
        <f t="shared" si="1"/>
        <v>-</v>
      </c>
      <c r="I11" s="48" t="str">
        <f t="shared" si="2"/>
        <v>-</v>
      </c>
      <c r="J11" s="41" t="str">
        <f t="shared" si="3"/>
        <v>-</v>
      </c>
    </row>
    <row r="12" spans="1:10" x14ac:dyDescent="0.25">
      <c r="A12" s="572"/>
      <c r="B12" s="588" t="s">
        <v>641</v>
      </c>
      <c r="C12" s="49">
        <f>IF(E12="A ser especificado pela instalação portuária, caso necessário","-",'Ameaças e Cnsq'!R29)</f>
        <v>1.6666666666666667</v>
      </c>
      <c r="D12" s="49">
        <f t="shared" si="0"/>
        <v>1.515906334270305</v>
      </c>
      <c r="E12" s="42" t="s">
        <v>427</v>
      </c>
      <c r="F12" s="49">
        <f>IF(E12="A ser especificado pela instalação portuária, caso necessário","-",'Ameaças e Cnsq'!S29)</f>
        <v>2</v>
      </c>
      <c r="G12" s="583"/>
      <c r="H12" s="49">
        <f t="shared" si="1"/>
        <v>1.9953703703703705</v>
      </c>
      <c r="I12" s="50">
        <f t="shared" si="2"/>
        <v>3.024794583659729</v>
      </c>
      <c r="J12" s="51" t="str">
        <f t="shared" si="3"/>
        <v>BAIXO</v>
      </c>
    </row>
    <row r="13" spans="1:10" x14ac:dyDescent="0.25">
      <c r="A13" s="572"/>
      <c r="B13" s="589"/>
      <c r="C13" s="49">
        <f>IF(E13="A ser especificado pela instalação portuária, caso necessário","-",'Ameaças e Cnsq'!R30)</f>
        <v>1.6666666666666667</v>
      </c>
      <c r="D13" s="49">
        <f t="shared" si="0"/>
        <v>1.515906334270305</v>
      </c>
      <c r="E13" s="42" t="s">
        <v>396</v>
      </c>
      <c r="F13" s="49">
        <f>IF(E13="A ser especificado pela instalação portuária, caso necessário","-",'Ameaças e Cnsq'!S30)</f>
        <v>1</v>
      </c>
      <c r="G13" s="583"/>
      <c r="H13" s="49">
        <f t="shared" si="1"/>
        <v>1.4953703703703705</v>
      </c>
      <c r="I13" s="50">
        <f t="shared" si="2"/>
        <v>2.2668414165245765</v>
      </c>
      <c r="J13" s="51" t="str">
        <f t="shared" si="3"/>
        <v>MUITO BAIXO</v>
      </c>
    </row>
    <row r="14" spans="1:10" ht="15" customHeight="1" x14ac:dyDescent="0.25">
      <c r="A14" s="572"/>
      <c r="B14" s="589"/>
      <c r="C14" s="49">
        <f>IF(E14="A ser especificado pela instalação portuária, caso necessário","-",'Ameaças e Cnsq'!R31)</f>
        <v>1.6666666666666667</v>
      </c>
      <c r="D14" s="49">
        <f t="shared" si="0"/>
        <v>1.515906334270305</v>
      </c>
      <c r="E14" s="42" t="s">
        <v>453</v>
      </c>
      <c r="F14" s="49">
        <f>IF(E14="A ser especificado pela instalação portuária, caso necessário","-",'Ameaças e Cnsq'!S31)</f>
        <v>3</v>
      </c>
      <c r="G14" s="583"/>
      <c r="H14" s="49">
        <f t="shared" si="1"/>
        <v>2.4953703703703702</v>
      </c>
      <c r="I14" s="50">
        <f t="shared" si="2"/>
        <v>3.782747750794881</v>
      </c>
      <c r="J14" s="51" t="str">
        <f t="shared" si="3"/>
        <v>MÉDIO</v>
      </c>
    </row>
    <row r="15" spans="1:10" x14ac:dyDescent="0.25">
      <c r="A15" s="572"/>
      <c r="B15" s="589"/>
      <c r="C15" s="49">
        <f>IF(E15="A ser especificado pela instalação portuária, caso necessário","-",'Ameaças e Cnsq'!R32)</f>
        <v>1.6666666666666667</v>
      </c>
      <c r="D15" s="49">
        <f t="shared" si="0"/>
        <v>1.515906334270305</v>
      </c>
      <c r="E15" s="42" t="s">
        <v>393</v>
      </c>
      <c r="F15" s="49">
        <f>IF(E15="A ser especificado pela instalação portuária, caso necessário","-",'Ameaças e Cnsq'!S32)</f>
        <v>2</v>
      </c>
      <c r="G15" s="583"/>
      <c r="H15" s="49">
        <f t="shared" si="1"/>
        <v>1.9953703703703705</v>
      </c>
      <c r="I15" s="50">
        <f t="shared" si="2"/>
        <v>3.024794583659729</v>
      </c>
      <c r="J15" s="51" t="str">
        <f t="shared" si="3"/>
        <v>BAIXO</v>
      </c>
    </row>
    <row r="16" spans="1:10" x14ac:dyDescent="0.25">
      <c r="A16" s="572"/>
      <c r="B16" s="589"/>
      <c r="C16" s="49">
        <f>IF(E16="A ser especificado pela instalação portuária, caso necessário","-",'Ameaças e Cnsq'!R33)</f>
        <v>1.6666666666666667</v>
      </c>
      <c r="D16" s="49">
        <f t="shared" si="0"/>
        <v>1.515906334270305</v>
      </c>
      <c r="E16" s="42" t="s">
        <v>391</v>
      </c>
      <c r="F16" s="49">
        <f>IF(E16="A ser especificado pela instalação portuária, caso necessário","-",'Ameaças e Cnsq'!S33)</f>
        <v>1</v>
      </c>
      <c r="G16" s="583"/>
      <c r="H16" s="49">
        <f t="shared" si="1"/>
        <v>1.4953703703703705</v>
      </c>
      <c r="I16" s="50">
        <f t="shared" si="2"/>
        <v>2.2668414165245765</v>
      </c>
      <c r="J16" s="51" t="str">
        <f t="shared" si="3"/>
        <v>MUITO BAIXO</v>
      </c>
    </row>
    <row r="17" spans="1:10" x14ac:dyDescent="0.25">
      <c r="A17" s="572"/>
      <c r="B17" s="589"/>
      <c r="C17" s="49">
        <f>IF(E17="A ser especificado pela instalação portuária, caso necessário","-",'Ameaças e Cnsq'!R34)</f>
        <v>1.6666666666666667</v>
      </c>
      <c r="D17" s="49">
        <f t="shared" si="0"/>
        <v>1.515906334270305</v>
      </c>
      <c r="E17" s="42" t="s">
        <v>389</v>
      </c>
      <c r="F17" s="49">
        <f>IF(E17="A ser especificado pela instalação portuária, caso necessário","-",'Ameaças e Cnsq'!S34)</f>
        <v>3</v>
      </c>
      <c r="G17" s="583"/>
      <c r="H17" s="49">
        <f t="shared" si="1"/>
        <v>2.4953703703703702</v>
      </c>
      <c r="I17" s="50">
        <f t="shared" si="2"/>
        <v>3.782747750794881</v>
      </c>
      <c r="J17" s="51" t="str">
        <f t="shared" si="3"/>
        <v>MÉDIO</v>
      </c>
    </row>
    <row r="18" spans="1:10" x14ac:dyDescent="0.25">
      <c r="A18" s="572"/>
      <c r="B18" s="589"/>
      <c r="C18" s="49">
        <f>IF(E18="A ser especificado pela instalação portuária, caso necessário","-",'Ameaças e Cnsq'!R35)</f>
        <v>1.6666666666666667</v>
      </c>
      <c r="D18" s="49">
        <f t="shared" si="0"/>
        <v>1.515906334270305</v>
      </c>
      <c r="E18" s="42" t="s">
        <v>411</v>
      </c>
      <c r="F18" s="49">
        <f>IF(E18="A ser especificado pela instalação portuária, caso necessário","-",'Ameaças e Cnsq'!S35)</f>
        <v>2</v>
      </c>
      <c r="G18" s="583"/>
      <c r="H18" s="49">
        <f t="shared" si="1"/>
        <v>1.9953703703703705</v>
      </c>
      <c r="I18" s="50">
        <f t="shared" si="2"/>
        <v>3.024794583659729</v>
      </c>
      <c r="J18" s="51" t="str">
        <f t="shared" si="3"/>
        <v>BAIXO</v>
      </c>
    </row>
    <row r="19" spans="1:10" ht="15" customHeight="1" x14ac:dyDescent="0.25">
      <c r="A19" s="572"/>
      <c r="B19" s="591"/>
      <c r="C19" s="49" t="str">
        <f>IF(E19="A ser especificado pela instalação portuária, caso necessário","-",'Ameaças e Cnsq'!R36)</f>
        <v>-</v>
      </c>
      <c r="D19" s="49" t="str">
        <f t="shared" si="0"/>
        <v>-</v>
      </c>
      <c r="E19" s="42" t="s">
        <v>634</v>
      </c>
      <c r="F19" s="49" t="str">
        <f>IF(E19="A ser especificado pela instalação portuária, caso necessário","-",'Ameaças e Cnsq'!S36)</f>
        <v>-</v>
      </c>
      <c r="G19" s="583"/>
      <c r="H19" s="49" t="str">
        <f t="shared" si="1"/>
        <v>-</v>
      </c>
      <c r="I19" s="50" t="str">
        <f t="shared" si="2"/>
        <v>-</v>
      </c>
      <c r="J19" s="51" t="str">
        <f t="shared" si="3"/>
        <v>-</v>
      </c>
    </row>
    <row r="20" spans="1:10" x14ac:dyDescent="0.25">
      <c r="A20" s="572"/>
      <c r="B20" s="593" t="s">
        <v>613</v>
      </c>
      <c r="C20" s="47">
        <f>IF(E20="A ser especificado pela instalação portuária, caso necessário","-",'Ameaças e Cnsq'!R43)</f>
        <v>1.8333333333333333</v>
      </c>
      <c r="D20" s="47">
        <f t="shared" si="0"/>
        <v>1.5992396676036382</v>
      </c>
      <c r="E20" s="28" t="s">
        <v>377</v>
      </c>
      <c r="F20" s="47">
        <f>IF(E20="A ser especificado pela instalação portuária, caso necessário","-",'Ameaças e Cnsq'!S43)</f>
        <v>3</v>
      </c>
      <c r="G20" s="583"/>
      <c r="H20" s="47">
        <f t="shared" si="1"/>
        <v>2.4953703703703702</v>
      </c>
      <c r="I20" s="48">
        <f t="shared" si="2"/>
        <v>3.9906952816590784</v>
      </c>
      <c r="J20" s="41" t="str">
        <f t="shared" si="3"/>
        <v>MÉDIO</v>
      </c>
    </row>
    <row r="21" spans="1:10" x14ac:dyDescent="0.25">
      <c r="A21" s="572"/>
      <c r="B21" s="595"/>
      <c r="C21" s="47">
        <f>IF(E21="A ser especificado pela instalação portuária, caso necessário","-",'Ameaças e Cnsq'!R44)</f>
        <v>1.8333333333333333</v>
      </c>
      <c r="D21" s="47">
        <f t="shared" si="0"/>
        <v>1.5992396676036382</v>
      </c>
      <c r="E21" s="28" t="s">
        <v>361</v>
      </c>
      <c r="F21" s="47">
        <f>IF(E21="A ser especificado pela instalação portuária, caso necessário","-",'Ameaças e Cnsq'!S44)</f>
        <v>2</v>
      </c>
      <c r="G21" s="583"/>
      <c r="H21" s="47">
        <f t="shared" si="1"/>
        <v>1.9953703703703705</v>
      </c>
      <c r="I21" s="48">
        <f t="shared" si="2"/>
        <v>3.1910754478572598</v>
      </c>
      <c r="J21" s="41" t="str">
        <f t="shared" si="3"/>
        <v>BAIXO</v>
      </c>
    </row>
    <row r="22" spans="1:10" x14ac:dyDescent="0.25">
      <c r="A22" s="572"/>
      <c r="B22" s="595"/>
      <c r="C22" s="47">
        <f>IF(E22="A ser especificado pela instalação portuária, caso necessário","-",'Ameaças e Cnsq'!R45)</f>
        <v>1.8333333333333333</v>
      </c>
      <c r="D22" s="47">
        <f t="shared" si="0"/>
        <v>1.5992396676036382</v>
      </c>
      <c r="E22" s="28" t="s">
        <v>396</v>
      </c>
      <c r="F22" s="47">
        <f>IF(E22="A ser especificado pela instalação portuária, caso necessário","-",'Ameaças e Cnsq'!S45)</f>
        <v>1</v>
      </c>
      <c r="G22" s="583"/>
      <c r="H22" s="47">
        <f t="shared" si="1"/>
        <v>1.4953703703703705</v>
      </c>
      <c r="I22" s="48">
        <f t="shared" si="2"/>
        <v>2.3914556140554408</v>
      </c>
      <c r="J22" s="41" t="str">
        <f t="shared" si="3"/>
        <v>MUITO BAIXO</v>
      </c>
    </row>
    <row r="23" spans="1:10" ht="30" x14ac:dyDescent="0.25">
      <c r="A23" s="572"/>
      <c r="B23" s="595"/>
      <c r="C23" s="47">
        <f>IF(E23="A ser especificado pela instalação portuária, caso necessário","-",'Ameaças e Cnsq'!R46)</f>
        <v>1.8333333333333333</v>
      </c>
      <c r="D23" s="47">
        <f t="shared" si="0"/>
        <v>1.5992396676036382</v>
      </c>
      <c r="E23" s="28" t="s">
        <v>359</v>
      </c>
      <c r="F23" s="47">
        <f>IF(E23="A ser especificado pela instalação portuária, caso necessário","-",'Ameaças e Cnsq'!S46)</f>
        <v>3</v>
      </c>
      <c r="G23" s="583"/>
      <c r="H23" s="47">
        <f t="shared" si="1"/>
        <v>2.4953703703703702</v>
      </c>
      <c r="I23" s="48">
        <f t="shared" si="2"/>
        <v>3.9906952816590784</v>
      </c>
      <c r="J23" s="41" t="str">
        <f t="shared" si="3"/>
        <v>MÉDIO</v>
      </c>
    </row>
    <row r="24" spans="1:10" x14ac:dyDescent="0.25">
      <c r="A24" s="572"/>
      <c r="B24" s="595"/>
      <c r="C24" s="47">
        <f>IF(E24="A ser especificado pela instalação portuária, caso necessário","-",'Ameaças e Cnsq'!R47)</f>
        <v>1.8333333333333333</v>
      </c>
      <c r="D24" s="47">
        <f t="shared" si="0"/>
        <v>1.5992396676036382</v>
      </c>
      <c r="E24" s="28" t="s">
        <v>393</v>
      </c>
      <c r="F24" s="47">
        <f>IF(E24="A ser especificado pela instalação portuária, caso necessário","-",'Ameaças e Cnsq'!S47)</f>
        <v>2</v>
      </c>
      <c r="G24" s="583"/>
      <c r="H24" s="47">
        <f t="shared" si="1"/>
        <v>1.9953703703703705</v>
      </c>
      <c r="I24" s="48">
        <f t="shared" si="2"/>
        <v>3.1910754478572598</v>
      </c>
      <c r="J24" s="41" t="str">
        <f t="shared" si="3"/>
        <v>BAIXO</v>
      </c>
    </row>
    <row r="25" spans="1:10" x14ac:dyDescent="0.25">
      <c r="A25" s="572"/>
      <c r="B25" s="595"/>
      <c r="C25" s="47">
        <f>IF(E25="A ser especificado pela instalação portuária, caso necessário","-",'Ameaças e Cnsq'!R48)</f>
        <v>1.8333333333333333</v>
      </c>
      <c r="D25" s="47">
        <f t="shared" si="0"/>
        <v>1.5992396676036382</v>
      </c>
      <c r="E25" s="28" t="s">
        <v>391</v>
      </c>
      <c r="F25" s="47">
        <f>IF(E25="A ser especificado pela instalação portuária, caso necessário","-",'Ameaças e Cnsq'!S48)</f>
        <v>1</v>
      </c>
      <c r="G25" s="583"/>
      <c r="H25" s="47">
        <f t="shared" si="1"/>
        <v>1.4953703703703705</v>
      </c>
      <c r="I25" s="48">
        <f t="shared" si="2"/>
        <v>2.3914556140554408</v>
      </c>
      <c r="J25" s="41" t="str">
        <f t="shared" si="3"/>
        <v>MUITO BAIXO</v>
      </c>
    </row>
    <row r="26" spans="1:10" x14ac:dyDescent="0.25">
      <c r="A26" s="572"/>
      <c r="B26" s="595"/>
      <c r="C26" s="47">
        <f>IF(E26="A ser especificado pela instalação portuária, caso necessário","-",'Ameaças e Cnsq'!R49)</f>
        <v>1.8333333333333333</v>
      </c>
      <c r="D26" s="47">
        <f t="shared" si="0"/>
        <v>1.5992396676036382</v>
      </c>
      <c r="E26" s="28" t="s">
        <v>389</v>
      </c>
      <c r="F26" s="47">
        <f>IF(E26="A ser especificado pela instalação portuária, caso necessário","-",'Ameaças e Cnsq'!S49)</f>
        <v>3</v>
      </c>
      <c r="G26" s="583"/>
      <c r="H26" s="47">
        <f t="shared" si="1"/>
        <v>2.4953703703703702</v>
      </c>
      <c r="I26" s="48">
        <f t="shared" si="2"/>
        <v>3.9906952816590784</v>
      </c>
      <c r="J26" s="41" t="str">
        <f t="shared" si="3"/>
        <v>MÉDIO</v>
      </c>
    </row>
    <row r="27" spans="1:10" x14ac:dyDescent="0.25">
      <c r="A27" s="572"/>
      <c r="B27" s="595"/>
      <c r="C27" s="47">
        <f>IF(E27="A ser especificado pela instalação portuária, caso necessário","-",'Ameaças e Cnsq'!R50)</f>
        <v>1.8333333333333333</v>
      </c>
      <c r="D27" s="47">
        <f t="shared" si="0"/>
        <v>1.5992396676036382</v>
      </c>
      <c r="E27" s="28" t="s">
        <v>411</v>
      </c>
      <c r="F27" s="47">
        <f>IF(E27="A ser especificado pela instalação portuária, caso necessário","-",'Ameaças e Cnsq'!S50)</f>
        <v>2</v>
      </c>
      <c r="G27" s="583"/>
      <c r="H27" s="47">
        <f t="shared" si="1"/>
        <v>1.9953703703703705</v>
      </c>
      <c r="I27" s="48">
        <f t="shared" si="2"/>
        <v>3.1910754478572598</v>
      </c>
      <c r="J27" s="41" t="str">
        <f t="shared" si="3"/>
        <v>BAIXO</v>
      </c>
    </row>
    <row r="28" spans="1:10" ht="15" customHeight="1" x14ac:dyDescent="0.25">
      <c r="A28" s="572"/>
      <c r="B28" s="594"/>
      <c r="C28" s="47" t="str">
        <f>IF(E28="A ser especificado pela instalação portuária, caso necessário","-",'Ameaças e Cnsq'!R51)</f>
        <v>-</v>
      </c>
      <c r="D28" s="47" t="str">
        <f t="shared" si="0"/>
        <v>-</v>
      </c>
      <c r="E28" s="28" t="s">
        <v>634</v>
      </c>
      <c r="F28" s="47" t="str">
        <f>IF(E28="A ser especificado pela instalação portuária, caso necessário","-",'Ameaças e Cnsq'!S51)</f>
        <v>-</v>
      </c>
      <c r="G28" s="583"/>
      <c r="H28" s="47" t="str">
        <f t="shared" si="1"/>
        <v>-</v>
      </c>
      <c r="I28" s="48" t="str">
        <f t="shared" si="2"/>
        <v>-</v>
      </c>
      <c r="J28" s="41" t="str">
        <f t="shared" si="3"/>
        <v>-</v>
      </c>
    </row>
    <row r="29" spans="1:10" x14ac:dyDescent="0.25">
      <c r="A29" s="572"/>
      <c r="B29" s="588" t="s">
        <v>614</v>
      </c>
      <c r="C29" s="49">
        <f>IF(E29="A ser especificado pela instalação portuária, caso necessário","-",'Ameaças e Cnsq'!R58)</f>
        <v>1.8333333333333333</v>
      </c>
      <c r="D29" s="49">
        <f t="shared" si="0"/>
        <v>1.5992396676036382</v>
      </c>
      <c r="E29" s="42" t="s">
        <v>377</v>
      </c>
      <c r="F29" s="49">
        <f>IF(E29="A ser especificado pela instalação portuária, caso necessário","-",'Ameaças e Cnsq'!S58)</f>
        <v>2</v>
      </c>
      <c r="G29" s="583"/>
      <c r="H29" s="49">
        <f t="shared" si="1"/>
        <v>1.9953703703703705</v>
      </c>
      <c r="I29" s="50">
        <f t="shared" si="2"/>
        <v>3.1910754478572598</v>
      </c>
      <c r="J29" s="51" t="str">
        <f t="shared" si="3"/>
        <v>BAIXO</v>
      </c>
    </row>
    <row r="30" spans="1:10" x14ac:dyDescent="0.25">
      <c r="A30" s="572"/>
      <c r="B30" s="589"/>
      <c r="C30" s="49">
        <f>IF(E30="A ser especificado pela instalação portuária, caso necessário","-",'Ameaças e Cnsq'!R59)</f>
        <v>1.8333333333333333</v>
      </c>
      <c r="D30" s="49">
        <f t="shared" si="0"/>
        <v>1.5992396676036382</v>
      </c>
      <c r="E30" s="42" t="s">
        <v>361</v>
      </c>
      <c r="F30" s="49">
        <f>IF(E30="A ser especificado pela instalação portuária, caso necessário","-",'Ameaças e Cnsq'!S59)</f>
        <v>1</v>
      </c>
      <c r="G30" s="583"/>
      <c r="H30" s="49">
        <f t="shared" si="1"/>
        <v>1.4953703703703705</v>
      </c>
      <c r="I30" s="50">
        <f t="shared" si="2"/>
        <v>2.3914556140554408</v>
      </c>
      <c r="J30" s="51" t="str">
        <f t="shared" si="3"/>
        <v>MUITO BAIXO</v>
      </c>
    </row>
    <row r="31" spans="1:10" x14ac:dyDescent="0.25">
      <c r="A31" s="572"/>
      <c r="B31" s="589"/>
      <c r="C31" s="49">
        <f>IF(E31="A ser especificado pela instalação portuária, caso necessário","-",'Ameaças e Cnsq'!R60)</f>
        <v>1.8333333333333333</v>
      </c>
      <c r="D31" s="49">
        <f t="shared" si="0"/>
        <v>1.5992396676036382</v>
      </c>
      <c r="E31" s="42" t="s">
        <v>396</v>
      </c>
      <c r="F31" s="49">
        <f>IF(E31="A ser especificado pela instalação portuária, caso necessário","-",'Ameaças e Cnsq'!S60)</f>
        <v>3</v>
      </c>
      <c r="G31" s="583"/>
      <c r="H31" s="49">
        <f t="shared" si="1"/>
        <v>2.4953703703703702</v>
      </c>
      <c r="I31" s="50">
        <f t="shared" si="2"/>
        <v>3.9906952816590784</v>
      </c>
      <c r="J31" s="51" t="str">
        <f t="shared" si="3"/>
        <v>MÉDIO</v>
      </c>
    </row>
    <row r="32" spans="1:10" ht="30" x14ac:dyDescent="0.25">
      <c r="A32" s="572"/>
      <c r="B32" s="589"/>
      <c r="C32" s="49">
        <f>IF(E32="A ser especificado pela instalação portuária, caso necessário","-",'Ameaças e Cnsq'!R61)</f>
        <v>1.8333333333333333</v>
      </c>
      <c r="D32" s="49">
        <f t="shared" si="0"/>
        <v>1.5992396676036382</v>
      </c>
      <c r="E32" s="42" t="s">
        <v>359</v>
      </c>
      <c r="F32" s="49">
        <f>IF(E32="A ser especificado pela instalação portuária, caso necessário","-",'Ameaças e Cnsq'!S61)</f>
        <v>2</v>
      </c>
      <c r="G32" s="583"/>
      <c r="H32" s="49">
        <f t="shared" si="1"/>
        <v>1.9953703703703705</v>
      </c>
      <c r="I32" s="50">
        <f t="shared" si="2"/>
        <v>3.1910754478572598</v>
      </c>
      <c r="J32" s="51" t="str">
        <f t="shared" si="3"/>
        <v>BAIXO</v>
      </c>
    </row>
    <row r="33" spans="1:10" x14ac:dyDescent="0.25">
      <c r="A33" s="572"/>
      <c r="B33" s="589"/>
      <c r="C33" s="49">
        <f>IF(E33="A ser especificado pela instalação portuária, caso necessário","-",'Ameaças e Cnsq'!R62)</f>
        <v>1.8333333333333333</v>
      </c>
      <c r="D33" s="49">
        <f t="shared" si="0"/>
        <v>1.5992396676036382</v>
      </c>
      <c r="E33" s="42" t="s">
        <v>393</v>
      </c>
      <c r="F33" s="49">
        <f>IF(E33="A ser especificado pela instalação portuária, caso necessário","-",'Ameaças e Cnsq'!S62)</f>
        <v>1</v>
      </c>
      <c r="G33" s="583"/>
      <c r="H33" s="49">
        <f t="shared" si="1"/>
        <v>1.4953703703703705</v>
      </c>
      <c r="I33" s="50">
        <f t="shared" si="2"/>
        <v>2.3914556140554408</v>
      </c>
      <c r="J33" s="51" t="str">
        <f t="shared" si="3"/>
        <v>MUITO BAIXO</v>
      </c>
    </row>
    <row r="34" spans="1:10" x14ac:dyDescent="0.25">
      <c r="A34" s="572"/>
      <c r="B34" s="589"/>
      <c r="C34" s="49">
        <f>IF(E34="A ser especificado pela instalação portuária, caso necessário","-",'Ameaças e Cnsq'!R63)</f>
        <v>1.8333333333333333</v>
      </c>
      <c r="D34" s="49">
        <f t="shared" si="0"/>
        <v>1.5992396676036382</v>
      </c>
      <c r="E34" s="42" t="s">
        <v>391</v>
      </c>
      <c r="F34" s="49">
        <f>IF(E34="A ser especificado pela instalação portuária, caso necessário","-",'Ameaças e Cnsq'!S63)</f>
        <v>3</v>
      </c>
      <c r="G34" s="583"/>
      <c r="H34" s="49">
        <f t="shared" si="1"/>
        <v>2.4953703703703702</v>
      </c>
      <c r="I34" s="50">
        <f t="shared" si="2"/>
        <v>3.9906952816590784</v>
      </c>
      <c r="J34" s="51" t="str">
        <f t="shared" si="3"/>
        <v>MÉDIO</v>
      </c>
    </row>
    <row r="35" spans="1:10" x14ac:dyDescent="0.25">
      <c r="A35" s="572"/>
      <c r="B35" s="589"/>
      <c r="C35" s="49">
        <f>IF(E35="A ser especificado pela instalação portuária, caso necessário","-",'Ameaças e Cnsq'!R64)</f>
        <v>1.8333333333333333</v>
      </c>
      <c r="D35" s="49">
        <f t="shared" si="0"/>
        <v>1.5992396676036382</v>
      </c>
      <c r="E35" s="42" t="s">
        <v>389</v>
      </c>
      <c r="F35" s="49">
        <f>IF(E35="A ser especificado pela instalação portuária, caso necessário","-",'Ameaças e Cnsq'!S64)</f>
        <v>2</v>
      </c>
      <c r="G35" s="583"/>
      <c r="H35" s="49">
        <f t="shared" si="1"/>
        <v>1.9953703703703705</v>
      </c>
      <c r="I35" s="50">
        <f t="shared" si="2"/>
        <v>3.1910754478572598</v>
      </c>
      <c r="J35" s="51" t="str">
        <f t="shared" si="3"/>
        <v>BAIXO</v>
      </c>
    </row>
    <row r="36" spans="1:10" ht="15" customHeight="1" x14ac:dyDescent="0.25">
      <c r="A36" s="572"/>
      <c r="B36" s="591"/>
      <c r="C36" s="49" t="str">
        <f>IF(E36="A ser especificado pela instalação portuária, caso necessário","-",'Ameaças e Cnsq'!R65)</f>
        <v>-</v>
      </c>
      <c r="D36" s="49" t="str">
        <f t="shared" si="0"/>
        <v>-</v>
      </c>
      <c r="E36" s="42" t="s">
        <v>634</v>
      </c>
      <c r="F36" s="49" t="str">
        <f>IF(E36="A ser especificado pela instalação portuária, caso necessário","-",'Ameaças e Cnsq'!S65)</f>
        <v>-</v>
      </c>
      <c r="G36" s="583"/>
      <c r="H36" s="49" t="str">
        <f t="shared" si="1"/>
        <v>-</v>
      </c>
      <c r="I36" s="50" t="str">
        <f t="shared" si="2"/>
        <v>-</v>
      </c>
      <c r="J36" s="51" t="str">
        <f t="shared" si="3"/>
        <v>-</v>
      </c>
    </row>
    <row r="37" spans="1:10" x14ac:dyDescent="0.25">
      <c r="A37" s="572"/>
      <c r="B37" s="593" t="s">
        <v>642</v>
      </c>
      <c r="C37" s="47">
        <f>IF(E37="A ser especificado pela instalação portuária, caso necessário","-",'Ameaças e Cnsq'!R72)</f>
        <v>1.8333333333333333</v>
      </c>
      <c r="D37" s="47">
        <f t="shared" si="0"/>
        <v>1.5992396676036382</v>
      </c>
      <c r="E37" s="28" t="s">
        <v>427</v>
      </c>
      <c r="F37" s="47">
        <f>IF(E37="A ser especificado pela instalação portuária, caso necessário","-",'Ameaças e Cnsq'!S72)</f>
        <v>1</v>
      </c>
      <c r="G37" s="583"/>
      <c r="H37" s="47">
        <f t="shared" si="1"/>
        <v>1.4953703703703705</v>
      </c>
      <c r="I37" s="48">
        <f t="shared" si="2"/>
        <v>2.3914556140554408</v>
      </c>
      <c r="J37" s="41" t="str">
        <f t="shared" si="3"/>
        <v>MUITO BAIXO</v>
      </c>
    </row>
    <row r="38" spans="1:10" x14ac:dyDescent="0.25">
      <c r="A38" s="572"/>
      <c r="B38" s="595"/>
      <c r="C38" s="47">
        <f>IF(E38="A ser especificado pela instalação portuária, caso necessário","-",'Ameaças e Cnsq'!R73)</f>
        <v>1.8333333333333333</v>
      </c>
      <c r="D38" s="47">
        <f t="shared" si="0"/>
        <v>1.5992396676036382</v>
      </c>
      <c r="E38" s="28" t="s">
        <v>396</v>
      </c>
      <c r="F38" s="47">
        <f>IF(E38="A ser especificado pela instalação portuária, caso necessário","-",'Ameaças e Cnsq'!S73)</f>
        <v>3</v>
      </c>
      <c r="G38" s="583"/>
      <c r="H38" s="47">
        <f t="shared" si="1"/>
        <v>2.4953703703703702</v>
      </c>
      <c r="I38" s="48">
        <f t="shared" si="2"/>
        <v>3.9906952816590784</v>
      </c>
      <c r="J38" s="41" t="str">
        <f t="shared" si="3"/>
        <v>MÉDIO</v>
      </c>
    </row>
    <row r="39" spans="1:10" x14ac:dyDescent="0.25">
      <c r="A39" s="572"/>
      <c r="B39" s="595"/>
      <c r="C39" s="47">
        <f>IF(E39="A ser especificado pela instalação portuária, caso necessário","-",'Ameaças e Cnsq'!R74)</f>
        <v>1.8333333333333333</v>
      </c>
      <c r="D39" s="47">
        <f t="shared" si="0"/>
        <v>1.5992396676036382</v>
      </c>
      <c r="E39" s="28" t="s">
        <v>393</v>
      </c>
      <c r="F39" s="47">
        <f>IF(E39="A ser especificado pela instalação portuária, caso necessário","-",'Ameaças e Cnsq'!S74)</f>
        <v>2</v>
      </c>
      <c r="G39" s="583"/>
      <c r="H39" s="47">
        <f t="shared" si="1"/>
        <v>1.9953703703703705</v>
      </c>
      <c r="I39" s="48">
        <f t="shared" si="2"/>
        <v>3.1910754478572598</v>
      </c>
      <c r="J39" s="41" t="str">
        <f t="shared" si="3"/>
        <v>BAIXO</v>
      </c>
    </row>
    <row r="40" spans="1:10" x14ac:dyDescent="0.25">
      <c r="A40" s="572"/>
      <c r="B40" s="595"/>
      <c r="C40" s="47">
        <f>IF(E40="A ser especificado pela instalação portuária, caso necessário","-",'Ameaças e Cnsq'!R75)</f>
        <v>1.8333333333333333</v>
      </c>
      <c r="D40" s="47">
        <f t="shared" si="0"/>
        <v>1.5992396676036382</v>
      </c>
      <c r="E40" s="28" t="s">
        <v>391</v>
      </c>
      <c r="F40" s="47">
        <f>IF(E40="A ser especificado pela instalação portuária, caso necessário","-",'Ameaças e Cnsq'!S75)</f>
        <v>1</v>
      </c>
      <c r="G40" s="583"/>
      <c r="H40" s="47">
        <f t="shared" si="1"/>
        <v>1.4953703703703705</v>
      </c>
      <c r="I40" s="48">
        <f t="shared" si="2"/>
        <v>2.3914556140554408</v>
      </c>
      <c r="J40" s="41" t="str">
        <f t="shared" si="3"/>
        <v>MUITO BAIXO</v>
      </c>
    </row>
    <row r="41" spans="1:10" x14ac:dyDescent="0.25">
      <c r="A41" s="572"/>
      <c r="B41" s="595"/>
      <c r="C41" s="47">
        <f>IF(E41="A ser especificado pela instalação portuária, caso necessário","-",'Ameaças e Cnsq'!R76)</f>
        <v>1.8333333333333333</v>
      </c>
      <c r="D41" s="47">
        <f t="shared" si="0"/>
        <v>1.5992396676036382</v>
      </c>
      <c r="E41" s="28" t="s">
        <v>389</v>
      </c>
      <c r="F41" s="47">
        <f>IF(E41="A ser especificado pela instalação portuária, caso necessário","-",'Ameaças e Cnsq'!S76)</f>
        <v>3</v>
      </c>
      <c r="G41" s="583"/>
      <c r="H41" s="47">
        <f t="shared" si="1"/>
        <v>2.4953703703703702</v>
      </c>
      <c r="I41" s="48">
        <f t="shared" si="2"/>
        <v>3.9906952816590784</v>
      </c>
      <c r="J41" s="41" t="str">
        <f t="shared" si="3"/>
        <v>MÉDIO</v>
      </c>
    </row>
    <row r="42" spans="1:10" x14ac:dyDescent="0.25">
      <c r="A42" s="572"/>
      <c r="B42" s="595"/>
      <c r="C42" s="47">
        <f>IF(E42="A ser especificado pela instalação portuária, caso necessário","-",'Ameaças e Cnsq'!R77)</f>
        <v>1.8333333333333333</v>
      </c>
      <c r="D42" s="47">
        <f t="shared" si="0"/>
        <v>1.5992396676036382</v>
      </c>
      <c r="E42" s="28" t="s">
        <v>411</v>
      </c>
      <c r="F42" s="47">
        <f>IF(E42="A ser especificado pela instalação portuária, caso necessário","-",'Ameaças e Cnsq'!S77)</f>
        <v>2</v>
      </c>
      <c r="G42" s="583"/>
      <c r="H42" s="47">
        <f t="shared" si="1"/>
        <v>1.9953703703703705</v>
      </c>
      <c r="I42" s="48">
        <f t="shared" si="2"/>
        <v>3.1910754478572598</v>
      </c>
      <c r="J42" s="41" t="str">
        <f t="shared" si="3"/>
        <v>BAIXO</v>
      </c>
    </row>
    <row r="43" spans="1:10" ht="15" customHeight="1" x14ac:dyDescent="0.25">
      <c r="A43" s="572"/>
      <c r="B43" s="594"/>
      <c r="C43" s="47" t="str">
        <f>IF(E43="A ser especificado pela instalação portuária, caso necessário","-",'Ameaças e Cnsq'!R78)</f>
        <v>-</v>
      </c>
      <c r="D43" s="47" t="str">
        <f t="shared" si="0"/>
        <v>-</v>
      </c>
      <c r="E43" s="28" t="s">
        <v>634</v>
      </c>
      <c r="F43" s="47" t="str">
        <f>IF(E43="A ser especificado pela instalação portuária, caso necessário","-",'Ameaças e Cnsq'!S78)</f>
        <v>-</v>
      </c>
      <c r="G43" s="583"/>
      <c r="H43" s="47" t="str">
        <f t="shared" si="1"/>
        <v>-</v>
      </c>
      <c r="I43" s="48" t="str">
        <f t="shared" si="2"/>
        <v>-</v>
      </c>
      <c r="J43" s="41" t="str">
        <f t="shared" si="3"/>
        <v>-</v>
      </c>
    </row>
    <row r="44" spans="1:10" x14ac:dyDescent="0.25">
      <c r="A44" s="572"/>
      <c r="B44" s="588" t="s">
        <v>615</v>
      </c>
      <c r="C44" s="49">
        <f>IF(E44="A ser especificado pela instalação portuária, caso necessário","-",'Ameaças e Cnsq'!R85)</f>
        <v>1.8333333333333333</v>
      </c>
      <c r="D44" s="49">
        <f t="shared" si="0"/>
        <v>1.5992396676036382</v>
      </c>
      <c r="E44" s="42" t="s">
        <v>377</v>
      </c>
      <c r="F44" s="49">
        <f>IF(E44="A ser especificado pela instalação portuária, caso necessário","-",'Ameaças e Cnsq'!S85)</f>
        <v>3</v>
      </c>
      <c r="G44" s="583"/>
      <c r="H44" s="49">
        <f t="shared" si="1"/>
        <v>2.4953703703703702</v>
      </c>
      <c r="I44" s="50">
        <f t="shared" si="2"/>
        <v>3.9906952816590784</v>
      </c>
      <c r="J44" s="51" t="str">
        <f t="shared" si="3"/>
        <v>MÉDIO</v>
      </c>
    </row>
    <row r="45" spans="1:10" x14ac:dyDescent="0.25">
      <c r="A45" s="572"/>
      <c r="B45" s="589"/>
      <c r="C45" s="49">
        <f>IF(E45="A ser especificado pela instalação portuária, caso necessário","-",'Ameaças e Cnsq'!R86)</f>
        <v>1.8333333333333333</v>
      </c>
      <c r="D45" s="49">
        <f t="shared" si="0"/>
        <v>1.5992396676036382</v>
      </c>
      <c r="E45" s="42" t="s">
        <v>361</v>
      </c>
      <c r="F45" s="49">
        <f>IF(E45="A ser especificado pela instalação portuária, caso necessário","-",'Ameaças e Cnsq'!S86)</f>
        <v>2</v>
      </c>
      <c r="G45" s="583"/>
      <c r="H45" s="49">
        <f t="shared" si="1"/>
        <v>1.9953703703703705</v>
      </c>
      <c r="I45" s="50">
        <f t="shared" si="2"/>
        <v>3.1910754478572598</v>
      </c>
      <c r="J45" s="51" t="str">
        <f t="shared" si="3"/>
        <v>BAIXO</v>
      </c>
    </row>
    <row r="46" spans="1:10" x14ac:dyDescent="0.25">
      <c r="A46" s="572"/>
      <c r="B46" s="589"/>
      <c r="C46" s="49">
        <f>IF(E46="A ser especificado pela instalação portuária, caso necessário","-",'Ameaças e Cnsq'!R87)</f>
        <v>1.8333333333333333</v>
      </c>
      <c r="D46" s="49">
        <f t="shared" si="0"/>
        <v>1.5992396676036382</v>
      </c>
      <c r="E46" s="42" t="s">
        <v>396</v>
      </c>
      <c r="F46" s="49">
        <f>IF(E46="A ser especificado pela instalação portuária, caso necessário","-",'Ameaças e Cnsq'!S87)</f>
        <v>1</v>
      </c>
      <c r="G46" s="583"/>
      <c r="H46" s="49">
        <f t="shared" si="1"/>
        <v>1.4953703703703705</v>
      </c>
      <c r="I46" s="50">
        <f t="shared" si="2"/>
        <v>2.3914556140554408</v>
      </c>
      <c r="J46" s="51" t="str">
        <f t="shared" si="3"/>
        <v>MUITO BAIXO</v>
      </c>
    </row>
    <row r="47" spans="1:10" ht="30" x14ac:dyDescent="0.25">
      <c r="A47" s="572"/>
      <c r="B47" s="589"/>
      <c r="C47" s="49">
        <f>IF(E47="A ser especificado pela instalação portuária, caso necessário","-",'Ameaças e Cnsq'!R88)</f>
        <v>1.8333333333333333</v>
      </c>
      <c r="D47" s="49">
        <f t="shared" si="0"/>
        <v>1.5992396676036382</v>
      </c>
      <c r="E47" s="42" t="s">
        <v>359</v>
      </c>
      <c r="F47" s="49">
        <f>IF(E47="A ser especificado pela instalação portuária, caso necessário","-",'Ameaças e Cnsq'!S88)</f>
        <v>3</v>
      </c>
      <c r="G47" s="583"/>
      <c r="H47" s="49">
        <f t="shared" si="1"/>
        <v>2.4953703703703702</v>
      </c>
      <c r="I47" s="50">
        <f t="shared" si="2"/>
        <v>3.9906952816590784</v>
      </c>
      <c r="J47" s="51" t="str">
        <f t="shared" si="3"/>
        <v>MÉDIO</v>
      </c>
    </row>
    <row r="48" spans="1:10" x14ac:dyDescent="0.25">
      <c r="A48" s="572"/>
      <c r="B48" s="589"/>
      <c r="C48" s="49">
        <f>IF(E48="A ser especificado pela instalação portuária, caso necessário","-",'Ameaças e Cnsq'!R89)</f>
        <v>1.8333333333333333</v>
      </c>
      <c r="D48" s="49">
        <f t="shared" si="0"/>
        <v>1.5992396676036382</v>
      </c>
      <c r="E48" s="42" t="s">
        <v>393</v>
      </c>
      <c r="F48" s="49">
        <f>IF(E48="A ser especificado pela instalação portuária, caso necessário","-",'Ameaças e Cnsq'!S89)</f>
        <v>2</v>
      </c>
      <c r="G48" s="583"/>
      <c r="H48" s="49">
        <f t="shared" si="1"/>
        <v>1.9953703703703705</v>
      </c>
      <c r="I48" s="50">
        <f t="shared" si="2"/>
        <v>3.1910754478572598</v>
      </c>
      <c r="J48" s="51" t="str">
        <f t="shared" si="3"/>
        <v>BAIXO</v>
      </c>
    </row>
    <row r="49" spans="1:10" x14ac:dyDescent="0.25">
      <c r="A49" s="572"/>
      <c r="B49" s="589"/>
      <c r="C49" s="49">
        <f>IF(E49="A ser especificado pela instalação portuária, caso necessário","-",'Ameaças e Cnsq'!R90)</f>
        <v>1.8333333333333333</v>
      </c>
      <c r="D49" s="49">
        <f t="shared" si="0"/>
        <v>1.5992396676036382</v>
      </c>
      <c r="E49" s="42" t="s">
        <v>391</v>
      </c>
      <c r="F49" s="49">
        <f>IF(E49="A ser especificado pela instalação portuária, caso necessário","-",'Ameaças e Cnsq'!S90)</f>
        <v>1</v>
      </c>
      <c r="G49" s="583"/>
      <c r="H49" s="49">
        <f t="shared" si="1"/>
        <v>1.4953703703703705</v>
      </c>
      <c r="I49" s="50">
        <f t="shared" si="2"/>
        <v>2.3914556140554408</v>
      </c>
      <c r="J49" s="51" t="str">
        <f t="shared" si="3"/>
        <v>MUITO BAIXO</v>
      </c>
    </row>
    <row r="50" spans="1:10" x14ac:dyDescent="0.25">
      <c r="A50" s="572"/>
      <c r="B50" s="589"/>
      <c r="C50" s="49">
        <f>IF(E50="A ser especificado pela instalação portuária, caso necessário","-",'Ameaças e Cnsq'!R91)</f>
        <v>1.8333333333333333</v>
      </c>
      <c r="D50" s="49">
        <f t="shared" si="0"/>
        <v>1.5992396676036382</v>
      </c>
      <c r="E50" s="42" t="s">
        <v>389</v>
      </c>
      <c r="F50" s="49">
        <f>IF(E50="A ser especificado pela instalação portuária, caso necessário","-",'Ameaças e Cnsq'!S91)</f>
        <v>3</v>
      </c>
      <c r="G50" s="583"/>
      <c r="H50" s="49">
        <f t="shared" si="1"/>
        <v>2.4953703703703702</v>
      </c>
      <c r="I50" s="50">
        <f t="shared" si="2"/>
        <v>3.9906952816590784</v>
      </c>
      <c r="J50" s="51" t="str">
        <f t="shared" si="3"/>
        <v>MÉDIO</v>
      </c>
    </row>
    <row r="51" spans="1:10" x14ac:dyDescent="0.25">
      <c r="A51" s="572"/>
      <c r="B51" s="589"/>
      <c r="C51" s="49">
        <f>IF(E51="A ser especificado pela instalação portuária, caso necessário","-",'Ameaças e Cnsq'!R92)</f>
        <v>2</v>
      </c>
      <c r="D51" s="49">
        <f t="shared" si="0"/>
        <v>1.6825730009369715</v>
      </c>
      <c r="E51" s="42" t="s">
        <v>411</v>
      </c>
      <c r="F51" s="49">
        <f>IF(E51="A ser especificado pela instalação portuária, caso necessário","-",'Ameaças e Cnsq'!S92)</f>
        <v>2</v>
      </c>
      <c r="G51" s="583"/>
      <c r="H51" s="49">
        <f t="shared" si="1"/>
        <v>1.9953703703703705</v>
      </c>
      <c r="I51" s="50">
        <f t="shared" si="2"/>
        <v>3.3573563120547907</v>
      </c>
      <c r="J51" s="51" t="str">
        <f t="shared" si="3"/>
        <v>BAIXO</v>
      </c>
    </row>
    <row r="52" spans="1:10" ht="15" customHeight="1" x14ac:dyDescent="0.25">
      <c r="A52" s="572"/>
      <c r="B52" s="591"/>
      <c r="C52" s="49" t="str">
        <f>IF(E52="A ser especificado pela instalação portuária, caso necessário","-",'Ameaças e Cnsq'!R93)</f>
        <v>-</v>
      </c>
      <c r="D52" s="49" t="str">
        <f t="shared" si="0"/>
        <v>-</v>
      </c>
      <c r="E52" s="42" t="s">
        <v>634</v>
      </c>
      <c r="F52" s="49" t="str">
        <f>IF(E52="A ser especificado pela instalação portuária, caso necessário","-",'Ameaças e Cnsq'!S93)</f>
        <v>-</v>
      </c>
      <c r="G52" s="583"/>
      <c r="H52" s="49" t="str">
        <f t="shared" si="1"/>
        <v>-</v>
      </c>
      <c r="I52" s="50" t="str">
        <f t="shared" si="2"/>
        <v>-</v>
      </c>
      <c r="J52" s="51" t="str">
        <f t="shared" si="3"/>
        <v>-</v>
      </c>
    </row>
    <row r="53" spans="1:10" x14ac:dyDescent="0.25">
      <c r="A53" s="572"/>
      <c r="B53" s="593" t="s">
        <v>616</v>
      </c>
      <c r="C53" s="47">
        <f>IF(E53="A ser especificado pela instalação portuária, caso necessário","-",'Ameaças e Cnsq'!R100)</f>
        <v>1.8333333333333333</v>
      </c>
      <c r="D53" s="47">
        <f t="shared" si="0"/>
        <v>1.5992396676036382</v>
      </c>
      <c r="E53" s="28" t="s">
        <v>377</v>
      </c>
      <c r="F53" s="47">
        <f>IF(E53="A ser especificado pela instalação portuária, caso necessário","-",'Ameaças e Cnsq'!S100)</f>
        <v>1</v>
      </c>
      <c r="G53" s="583"/>
      <c r="H53" s="47">
        <f t="shared" si="1"/>
        <v>1.4953703703703705</v>
      </c>
      <c r="I53" s="48">
        <f t="shared" si="2"/>
        <v>2.3914556140554408</v>
      </c>
      <c r="J53" s="41" t="str">
        <f t="shared" si="3"/>
        <v>MUITO BAIXO</v>
      </c>
    </row>
    <row r="54" spans="1:10" x14ac:dyDescent="0.25">
      <c r="A54" s="572"/>
      <c r="B54" s="595"/>
      <c r="C54" s="47">
        <f>IF(E54="A ser especificado pela instalação portuária, caso necessário","-",'Ameaças e Cnsq'!R101)</f>
        <v>1.8333333333333333</v>
      </c>
      <c r="D54" s="47">
        <f t="shared" si="0"/>
        <v>1.5992396676036382</v>
      </c>
      <c r="E54" s="28" t="s">
        <v>361</v>
      </c>
      <c r="F54" s="47">
        <f>IF(E54="A ser especificado pela instalação portuária, caso necessário","-",'Ameaças e Cnsq'!S101)</f>
        <v>3</v>
      </c>
      <c r="G54" s="583"/>
      <c r="H54" s="47">
        <f t="shared" si="1"/>
        <v>2.4953703703703702</v>
      </c>
      <c r="I54" s="48">
        <f t="shared" si="2"/>
        <v>3.9906952816590784</v>
      </c>
      <c r="J54" s="41" t="str">
        <f t="shared" si="3"/>
        <v>MÉDIO</v>
      </c>
    </row>
    <row r="55" spans="1:10" x14ac:dyDescent="0.25">
      <c r="A55" s="572"/>
      <c r="B55" s="595"/>
      <c r="C55" s="47">
        <f>IF(E55="A ser especificado pela instalação portuária, caso necessário","-",'Ameaças e Cnsq'!R102)</f>
        <v>1.8333333333333333</v>
      </c>
      <c r="D55" s="47">
        <f t="shared" si="0"/>
        <v>1.5992396676036382</v>
      </c>
      <c r="E55" s="28" t="s">
        <v>396</v>
      </c>
      <c r="F55" s="47">
        <f>IF(E55="A ser especificado pela instalação portuária, caso necessário","-",'Ameaças e Cnsq'!S102)</f>
        <v>2</v>
      </c>
      <c r="G55" s="583"/>
      <c r="H55" s="47">
        <f t="shared" si="1"/>
        <v>1.9953703703703705</v>
      </c>
      <c r="I55" s="48">
        <f t="shared" si="2"/>
        <v>3.1910754478572598</v>
      </c>
      <c r="J55" s="41" t="str">
        <f t="shared" si="3"/>
        <v>BAIXO</v>
      </c>
    </row>
    <row r="56" spans="1:10" ht="30" x14ac:dyDescent="0.25">
      <c r="A56" s="572"/>
      <c r="B56" s="595"/>
      <c r="C56" s="47">
        <f>IF(E56="A ser especificado pela instalação portuária, caso necessário","-",'Ameaças e Cnsq'!R103)</f>
        <v>1.8333333333333333</v>
      </c>
      <c r="D56" s="47">
        <f t="shared" si="0"/>
        <v>1.5992396676036382</v>
      </c>
      <c r="E56" s="28" t="s">
        <v>359</v>
      </c>
      <c r="F56" s="47">
        <f>IF(E56="A ser especificado pela instalação portuária, caso necessário","-",'Ameaças e Cnsq'!S103)</f>
        <v>1</v>
      </c>
      <c r="G56" s="583"/>
      <c r="H56" s="47">
        <f t="shared" si="1"/>
        <v>1.4953703703703705</v>
      </c>
      <c r="I56" s="48">
        <f t="shared" si="2"/>
        <v>2.3914556140554408</v>
      </c>
      <c r="J56" s="41" t="str">
        <f t="shared" si="3"/>
        <v>MUITO BAIXO</v>
      </c>
    </row>
    <row r="57" spans="1:10" x14ac:dyDescent="0.25">
      <c r="A57" s="572"/>
      <c r="B57" s="595"/>
      <c r="C57" s="47">
        <f>IF(E57="A ser especificado pela instalação portuária, caso necessário","-",'Ameaças e Cnsq'!R104)</f>
        <v>1.8333333333333333</v>
      </c>
      <c r="D57" s="47">
        <f t="shared" si="0"/>
        <v>1.5992396676036382</v>
      </c>
      <c r="E57" s="28" t="s">
        <v>393</v>
      </c>
      <c r="F57" s="47">
        <f>IF(E57="A ser especificado pela instalação portuária, caso necessário","-",'Ameaças e Cnsq'!S104)</f>
        <v>3</v>
      </c>
      <c r="G57" s="583"/>
      <c r="H57" s="47">
        <f t="shared" si="1"/>
        <v>2.4953703703703702</v>
      </c>
      <c r="I57" s="48">
        <f t="shared" si="2"/>
        <v>3.9906952816590784</v>
      </c>
      <c r="J57" s="41" t="str">
        <f t="shared" si="3"/>
        <v>MÉDIO</v>
      </c>
    </row>
    <row r="58" spans="1:10" x14ac:dyDescent="0.25">
      <c r="A58" s="572"/>
      <c r="B58" s="595"/>
      <c r="C58" s="47">
        <f>IF(E58="A ser especificado pela instalação portuária, caso necessário","-",'Ameaças e Cnsq'!R105)</f>
        <v>1.8333333333333333</v>
      </c>
      <c r="D58" s="47">
        <f t="shared" si="0"/>
        <v>1.5992396676036382</v>
      </c>
      <c r="E58" s="28" t="s">
        <v>391</v>
      </c>
      <c r="F58" s="47">
        <f>IF(E58="A ser especificado pela instalação portuária, caso necessário","-",'Ameaças e Cnsq'!S105)</f>
        <v>2</v>
      </c>
      <c r="G58" s="583"/>
      <c r="H58" s="47">
        <f t="shared" si="1"/>
        <v>1.9953703703703705</v>
      </c>
      <c r="I58" s="48">
        <f t="shared" si="2"/>
        <v>3.1910754478572598</v>
      </c>
      <c r="J58" s="41" t="str">
        <f t="shared" si="3"/>
        <v>BAIXO</v>
      </c>
    </row>
    <row r="59" spans="1:10" x14ac:dyDescent="0.25">
      <c r="A59" s="572"/>
      <c r="B59" s="595"/>
      <c r="C59" s="47">
        <f>IF(E59="A ser especificado pela instalação portuária, caso necessário","-",'Ameaças e Cnsq'!R106)</f>
        <v>1.8333333333333333</v>
      </c>
      <c r="D59" s="47">
        <f t="shared" si="0"/>
        <v>1.5992396676036382</v>
      </c>
      <c r="E59" s="28" t="s">
        <v>389</v>
      </c>
      <c r="F59" s="47">
        <f>IF(E59="A ser especificado pela instalação portuária, caso necessário","-",'Ameaças e Cnsq'!S106)</f>
        <v>2</v>
      </c>
      <c r="G59" s="583"/>
      <c r="H59" s="47">
        <f t="shared" si="1"/>
        <v>1.9953703703703705</v>
      </c>
      <c r="I59" s="48">
        <f t="shared" si="2"/>
        <v>3.1910754478572598</v>
      </c>
      <c r="J59" s="41" t="str">
        <f t="shared" si="3"/>
        <v>BAIXO</v>
      </c>
    </row>
    <row r="60" spans="1:10" ht="15" customHeight="1" x14ac:dyDescent="0.25">
      <c r="A60" s="572"/>
      <c r="B60" s="594"/>
      <c r="C60" s="47" t="str">
        <f>IF(E60="A ser especificado pela instalação portuária, caso necessário","-",'Ameaças e Cnsq'!R107)</f>
        <v>-</v>
      </c>
      <c r="D60" s="47" t="str">
        <f t="shared" si="0"/>
        <v>-</v>
      </c>
      <c r="E60" s="28" t="s">
        <v>634</v>
      </c>
      <c r="F60" s="47" t="str">
        <f>IF(E60="A ser especificado pela instalação portuária, caso necessário","-",'Ameaças e Cnsq'!S107)</f>
        <v>-</v>
      </c>
      <c r="G60" s="583"/>
      <c r="H60" s="47" t="str">
        <f t="shared" si="1"/>
        <v>-</v>
      </c>
      <c r="I60" s="48" t="str">
        <f t="shared" si="2"/>
        <v>-</v>
      </c>
      <c r="J60" s="41" t="str">
        <f t="shared" si="3"/>
        <v>-</v>
      </c>
    </row>
    <row r="61" spans="1:10" x14ac:dyDescent="0.25">
      <c r="A61" s="572"/>
      <c r="B61" s="564" t="s">
        <v>617</v>
      </c>
      <c r="C61" s="49" t="str">
        <f>IF(E61="A ser especificado pela instalação portuária, caso necessário","-",'Ameaças e Cnsq'!R114)</f>
        <v>-</v>
      </c>
      <c r="D61" s="49">
        <f t="shared" si="0"/>
        <v>1.3651460018739432</v>
      </c>
      <c r="E61" s="44" t="s">
        <v>377</v>
      </c>
      <c r="F61" s="49">
        <f>IF(E61="A ser especificado pela instalação portuária, caso necessário","-",'Ameaças e Cnsq'!S114)</f>
        <v>3</v>
      </c>
      <c r="G61" s="583"/>
      <c r="H61" s="49">
        <f t="shared" si="1"/>
        <v>2.4953703703703702</v>
      </c>
      <c r="I61" s="50">
        <f t="shared" si="2"/>
        <v>3.4065448843058119</v>
      </c>
      <c r="J61" s="51" t="str">
        <f t="shared" si="3"/>
        <v>BAIXO</v>
      </c>
    </row>
    <row r="62" spans="1:10" x14ac:dyDescent="0.25">
      <c r="A62" s="572"/>
      <c r="B62" s="565"/>
      <c r="C62" s="49">
        <f>IF(E62="A ser especificado pela instalação portuária, caso necessário","-",'Ameaças e Cnsq'!R115)</f>
        <v>1.8333333333333333</v>
      </c>
      <c r="D62" s="49">
        <f t="shared" si="0"/>
        <v>1.5992396676036382</v>
      </c>
      <c r="E62" s="44" t="s">
        <v>361</v>
      </c>
      <c r="F62" s="49">
        <f>IF(E62="A ser especificado pela instalação portuária, caso necessário","-",'Ameaças e Cnsq'!S115)</f>
        <v>2</v>
      </c>
      <c r="G62" s="583"/>
      <c r="H62" s="49">
        <f t="shared" si="1"/>
        <v>1.9953703703703705</v>
      </c>
      <c r="I62" s="50">
        <f t="shared" si="2"/>
        <v>3.1910754478572598</v>
      </c>
      <c r="J62" s="51" t="str">
        <f t="shared" si="3"/>
        <v>BAIXO</v>
      </c>
    </row>
    <row r="63" spans="1:10" x14ac:dyDescent="0.25">
      <c r="A63" s="572"/>
      <c r="B63" s="565"/>
      <c r="C63" s="49">
        <f>IF(E63="A ser especificado pela instalação portuária, caso necessário","-",'Ameaças e Cnsq'!R116)</f>
        <v>1.8333333333333333</v>
      </c>
      <c r="D63" s="49">
        <f t="shared" si="0"/>
        <v>1.5992396676036382</v>
      </c>
      <c r="E63" s="44" t="s">
        <v>396</v>
      </c>
      <c r="F63" s="49">
        <f>IF(E63="A ser especificado pela instalação portuária, caso necessário","-",'Ameaças e Cnsq'!S116)</f>
        <v>1</v>
      </c>
      <c r="G63" s="583"/>
      <c r="H63" s="49">
        <f t="shared" si="1"/>
        <v>1.4953703703703705</v>
      </c>
      <c r="I63" s="50">
        <f t="shared" si="2"/>
        <v>2.3914556140554408</v>
      </c>
      <c r="J63" s="51" t="str">
        <f t="shared" si="3"/>
        <v>MUITO BAIXO</v>
      </c>
    </row>
    <row r="64" spans="1:10" ht="30" x14ac:dyDescent="0.25">
      <c r="A64" s="572"/>
      <c r="B64" s="565"/>
      <c r="C64" s="49">
        <f>IF(E64="A ser especificado pela instalação portuária, caso necessário","-",'Ameaças e Cnsq'!R117)</f>
        <v>1.8333333333333333</v>
      </c>
      <c r="D64" s="49">
        <f t="shared" si="0"/>
        <v>1.5992396676036382</v>
      </c>
      <c r="E64" s="44" t="s">
        <v>359</v>
      </c>
      <c r="F64" s="49">
        <f>IF(E64="A ser especificado pela instalação portuária, caso necessário","-",'Ameaças e Cnsq'!S117)</f>
        <v>3</v>
      </c>
      <c r="G64" s="583"/>
      <c r="H64" s="49">
        <f t="shared" si="1"/>
        <v>2.4953703703703702</v>
      </c>
      <c r="I64" s="50">
        <f t="shared" si="2"/>
        <v>3.9906952816590784</v>
      </c>
      <c r="J64" s="51" t="str">
        <f t="shared" si="3"/>
        <v>MÉDIO</v>
      </c>
    </row>
    <row r="65" spans="1:10" x14ac:dyDescent="0.25">
      <c r="A65" s="572"/>
      <c r="B65" s="565"/>
      <c r="C65" s="49">
        <f>IF(E65="A ser especificado pela instalação portuária, caso necessário","-",'Ameaças e Cnsq'!R118)</f>
        <v>1.8333333333333333</v>
      </c>
      <c r="D65" s="49">
        <f t="shared" si="0"/>
        <v>1.5992396676036382</v>
      </c>
      <c r="E65" s="44" t="s">
        <v>393</v>
      </c>
      <c r="F65" s="49">
        <f>IF(E65="A ser especificado pela instalação portuária, caso necessário","-",'Ameaças e Cnsq'!S118)</f>
        <v>2</v>
      </c>
      <c r="G65" s="583"/>
      <c r="H65" s="49">
        <f t="shared" si="1"/>
        <v>1.9953703703703705</v>
      </c>
      <c r="I65" s="50">
        <f t="shared" si="2"/>
        <v>3.1910754478572598</v>
      </c>
      <c r="J65" s="51" t="str">
        <f t="shared" si="3"/>
        <v>BAIXO</v>
      </c>
    </row>
    <row r="66" spans="1:10" x14ac:dyDescent="0.25">
      <c r="A66" s="572"/>
      <c r="B66" s="565"/>
      <c r="C66" s="49">
        <f>IF(E66="A ser especificado pela instalação portuária, caso necessário","-",'Ameaças e Cnsq'!R119)</f>
        <v>1.8333333333333333</v>
      </c>
      <c r="D66" s="49">
        <f t="shared" si="0"/>
        <v>1.5992396676036382</v>
      </c>
      <c r="E66" s="44" t="s">
        <v>391</v>
      </c>
      <c r="F66" s="49">
        <f>IF(E66="A ser especificado pela instalação portuária, caso necessário","-",'Ameaças e Cnsq'!S119)</f>
        <v>1</v>
      </c>
      <c r="G66" s="583"/>
      <c r="H66" s="49">
        <f t="shared" si="1"/>
        <v>1.4953703703703705</v>
      </c>
      <c r="I66" s="50">
        <f t="shared" si="2"/>
        <v>2.3914556140554408</v>
      </c>
      <c r="J66" s="51" t="str">
        <f t="shared" si="3"/>
        <v>MUITO BAIXO</v>
      </c>
    </row>
    <row r="67" spans="1:10" x14ac:dyDescent="0.25">
      <c r="A67" s="572"/>
      <c r="B67" s="565"/>
      <c r="C67" s="49">
        <f>IF(E67="A ser especificado pela instalação portuária, caso necessário","-",'Ameaças e Cnsq'!R120)</f>
        <v>1.8333333333333333</v>
      </c>
      <c r="D67" s="49">
        <f t="shared" si="0"/>
        <v>1.5992396676036382</v>
      </c>
      <c r="E67" s="44" t="s">
        <v>389</v>
      </c>
      <c r="F67" s="49">
        <f>IF(E67="A ser especificado pela instalação portuária, caso necessário","-",'Ameaças e Cnsq'!S120)</f>
        <v>3</v>
      </c>
      <c r="G67" s="583"/>
      <c r="H67" s="49">
        <f t="shared" si="1"/>
        <v>2.4953703703703702</v>
      </c>
      <c r="I67" s="50">
        <f t="shared" si="2"/>
        <v>3.9906952816590784</v>
      </c>
      <c r="J67" s="51" t="str">
        <f t="shared" si="3"/>
        <v>MÉDIO</v>
      </c>
    </row>
    <row r="68" spans="1:10" x14ac:dyDescent="0.25">
      <c r="A68" s="572"/>
      <c r="B68" s="565"/>
      <c r="C68" s="49">
        <f>IF(E68="A ser especificado pela instalação portuária, caso necessário","-",'Ameaças e Cnsq'!R121)</f>
        <v>1.8333333333333333</v>
      </c>
      <c r="D68" s="49">
        <f t="shared" si="0"/>
        <v>1.5992396676036382</v>
      </c>
      <c r="E68" s="44" t="s">
        <v>372</v>
      </c>
      <c r="F68" s="49">
        <f>IF(E68="A ser especificado pela instalação portuária, caso necessário","-",'Ameaças e Cnsq'!S121)</f>
        <v>2</v>
      </c>
      <c r="G68" s="583"/>
      <c r="H68" s="49">
        <f t="shared" si="1"/>
        <v>1.9953703703703705</v>
      </c>
      <c r="I68" s="50">
        <f t="shared" si="2"/>
        <v>3.1910754478572598</v>
      </c>
      <c r="J68" s="51" t="str">
        <f t="shared" si="3"/>
        <v>BAIXO</v>
      </c>
    </row>
    <row r="69" spans="1:10" x14ac:dyDescent="0.25">
      <c r="A69" s="572"/>
      <c r="B69" s="565"/>
      <c r="C69" s="49">
        <f>IF(E69="A ser especificado pela instalação portuária, caso necessário","-",'Ameaças e Cnsq'!R122)</f>
        <v>1.8333333333333333</v>
      </c>
      <c r="D69" s="49">
        <f t="shared" ref="D69:D96" si="4">IF(E69="A ser especificado pela instalação portuária, caso necessário","-",AVERAGE($A$4,C69))</f>
        <v>1.5992396676036382</v>
      </c>
      <c r="E69" s="44" t="s">
        <v>386</v>
      </c>
      <c r="F69" s="49">
        <f>IF(E69="A ser especificado pela instalação portuária, caso necessário","-",'Ameaças e Cnsq'!S122)</f>
        <v>1</v>
      </c>
      <c r="G69" s="583"/>
      <c r="H69" s="49">
        <f t="shared" ref="H69:H96" si="5">IF(E69="A ser especificado pela instalação portuária, caso necessário","-",AVERAGE($G$4,F69))</f>
        <v>1.4953703703703705</v>
      </c>
      <c r="I69" s="50">
        <f t="shared" ref="I69:I96" si="6">IF(E69="A ser especificado pela instalação portuária, caso necessário","-",D69*H69)</f>
        <v>2.3914556140554408</v>
      </c>
      <c r="J69" s="51" t="str">
        <f t="shared" ref="J69:J96" si="7">IF(E69="A ser especificado pela instalação portuária, caso necessário","-",(IF(AND(I69&gt;=0.75,I69&lt;2.5),"MUITO BAIXO",IF(AND(I69&gt;=2.5,I69&lt;3.6),"BAIXO",IF(AND(I69&gt;=3.6,I69&lt;5.5),"MÉDIO",IF(AND(I69&gt;=5.5,I69&lt;7),"ALTO",IF(AND(I69&gt;=7,I69&lt;=9),"MUITO ALTO")))))))</f>
        <v>MUITO BAIXO</v>
      </c>
    </row>
    <row r="70" spans="1:10" ht="15" customHeight="1" x14ac:dyDescent="0.25">
      <c r="A70" s="572"/>
      <c r="B70" s="566"/>
      <c r="C70" s="49" t="str">
        <f>IF(E70="A ser especificado pela instalação portuária, caso necessário","-",'Ameaças e Cnsq'!R123)</f>
        <v>-</v>
      </c>
      <c r="D70" s="49" t="str">
        <f t="shared" si="4"/>
        <v>-</v>
      </c>
      <c r="E70" s="44" t="s">
        <v>634</v>
      </c>
      <c r="F70" s="49" t="str">
        <f>IF(E70="A ser especificado pela instalação portuária, caso necessário","-",'Ameaças e Cnsq'!S123)</f>
        <v>-</v>
      </c>
      <c r="G70" s="583"/>
      <c r="H70" s="49" t="str">
        <f t="shared" si="5"/>
        <v>-</v>
      </c>
      <c r="I70" s="50" t="str">
        <f t="shared" si="6"/>
        <v>-</v>
      </c>
      <c r="J70" s="51" t="str">
        <f t="shared" si="7"/>
        <v>-</v>
      </c>
    </row>
    <row r="71" spans="1:10" x14ac:dyDescent="0.25">
      <c r="A71" s="572"/>
      <c r="B71" s="580" t="s">
        <v>618</v>
      </c>
      <c r="C71" s="47">
        <f>IF(E71="A ser especificado pela instalação portuária, caso necessário","-",'Ameaças e Cnsq'!R131)</f>
        <v>1.8333333333333333</v>
      </c>
      <c r="D71" s="47">
        <f t="shared" si="4"/>
        <v>1.5992396676036382</v>
      </c>
      <c r="E71" s="29" t="s">
        <v>377</v>
      </c>
      <c r="F71" s="47">
        <f>IF(E71="A ser especificado pela instalação portuária, caso necessário","-",'Ameaças e Cnsq'!S131)</f>
        <v>1</v>
      </c>
      <c r="G71" s="583"/>
      <c r="H71" s="47">
        <f t="shared" si="5"/>
        <v>1.4953703703703705</v>
      </c>
      <c r="I71" s="48">
        <f t="shared" si="6"/>
        <v>2.3914556140554408</v>
      </c>
      <c r="J71" s="41" t="str">
        <f t="shared" si="7"/>
        <v>MUITO BAIXO</v>
      </c>
    </row>
    <row r="72" spans="1:10" x14ac:dyDescent="0.25">
      <c r="A72" s="572"/>
      <c r="B72" s="581"/>
      <c r="C72" s="47">
        <f>IF(E72="A ser especificado pela instalação portuária, caso necessário","-",'Ameaças e Cnsq'!R132)</f>
        <v>1.8333333333333333</v>
      </c>
      <c r="D72" s="47">
        <f t="shared" si="4"/>
        <v>1.5992396676036382</v>
      </c>
      <c r="E72" s="29" t="s">
        <v>349</v>
      </c>
      <c r="F72" s="47">
        <f>IF(E72="A ser especificado pela instalação portuária, caso necessário","-",'Ameaças e Cnsq'!S132)</f>
        <v>3</v>
      </c>
      <c r="G72" s="583"/>
      <c r="H72" s="47">
        <f t="shared" si="5"/>
        <v>2.4953703703703702</v>
      </c>
      <c r="I72" s="48">
        <f t="shared" si="6"/>
        <v>3.9906952816590784</v>
      </c>
      <c r="J72" s="41" t="str">
        <f t="shared" si="7"/>
        <v>MÉDIO</v>
      </c>
    </row>
    <row r="73" spans="1:10" x14ac:dyDescent="0.25">
      <c r="A73" s="572"/>
      <c r="B73" s="581"/>
      <c r="C73" s="47">
        <f>IF(E73="A ser especificado pela instalação portuária, caso necessário","-",'Ameaças e Cnsq'!R133)</f>
        <v>1.8333333333333333</v>
      </c>
      <c r="D73" s="47">
        <f t="shared" si="4"/>
        <v>1.5992396676036382</v>
      </c>
      <c r="E73" s="29" t="s">
        <v>372</v>
      </c>
      <c r="F73" s="47">
        <f>IF(E73="A ser especificado pela instalação portuária, caso necessário","-",'Ameaças e Cnsq'!S133)</f>
        <v>2</v>
      </c>
      <c r="G73" s="583"/>
      <c r="H73" s="47">
        <f t="shared" si="5"/>
        <v>1.9953703703703705</v>
      </c>
      <c r="I73" s="48">
        <f t="shared" si="6"/>
        <v>3.1910754478572598</v>
      </c>
      <c r="J73" s="41" t="str">
        <f t="shared" si="7"/>
        <v>BAIXO</v>
      </c>
    </row>
    <row r="74" spans="1:10" ht="15" customHeight="1" x14ac:dyDescent="0.25">
      <c r="A74" s="572"/>
      <c r="B74" s="592"/>
      <c r="C74" s="47" t="str">
        <f>IF(E74="A ser especificado pela instalação portuária, caso necessário","-",'Ameaças e Cnsq'!R134)</f>
        <v>-</v>
      </c>
      <c r="D74" s="47" t="str">
        <f t="shared" si="4"/>
        <v>-</v>
      </c>
      <c r="E74" s="29" t="s">
        <v>634</v>
      </c>
      <c r="F74" s="47" t="str">
        <f>IF(E74="A ser especificado pela instalação portuária, caso necessário","-",'Ameaças e Cnsq'!S134)</f>
        <v>-</v>
      </c>
      <c r="G74" s="583"/>
      <c r="H74" s="47" t="str">
        <f t="shared" si="5"/>
        <v>-</v>
      </c>
      <c r="I74" s="48" t="str">
        <f t="shared" si="6"/>
        <v>-</v>
      </c>
      <c r="J74" s="41" t="str">
        <f t="shared" si="7"/>
        <v>-</v>
      </c>
    </row>
    <row r="75" spans="1:10" x14ac:dyDescent="0.25">
      <c r="A75" s="572"/>
      <c r="B75" s="564" t="s">
        <v>619</v>
      </c>
      <c r="C75" s="49">
        <f>IF(E75="A ser especificado pela instalação portuária, caso necessário","-",'Ameaças e Cnsq'!R141)</f>
        <v>2</v>
      </c>
      <c r="D75" s="49">
        <f t="shared" si="4"/>
        <v>1.6825730009369715</v>
      </c>
      <c r="E75" s="44" t="s">
        <v>377</v>
      </c>
      <c r="F75" s="49">
        <f>IF(E75="A ser especificado pela instalação portuária, caso necessário","-",'Ameaças e Cnsq'!S141)</f>
        <v>3</v>
      </c>
      <c r="G75" s="583"/>
      <c r="H75" s="49">
        <f t="shared" si="5"/>
        <v>2.4953703703703702</v>
      </c>
      <c r="I75" s="50">
        <f t="shared" si="6"/>
        <v>4.1986428125232758</v>
      </c>
      <c r="J75" s="51" t="str">
        <f t="shared" si="7"/>
        <v>MÉDIO</v>
      </c>
    </row>
    <row r="76" spans="1:10" x14ac:dyDescent="0.25">
      <c r="A76" s="572"/>
      <c r="B76" s="565"/>
      <c r="C76" s="49">
        <f>IF(E76="A ser especificado pela instalação portuária, caso necessário","-",'Ameaças e Cnsq'!R142)</f>
        <v>2</v>
      </c>
      <c r="D76" s="49">
        <f t="shared" si="4"/>
        <v>1.6825730009369715</v>
      </c>
      <c r="E76" s="44" t="s">
        <v>361</v>
      </c>
      <c r="F76" s="49">
        <f>IF(E76="A ser especificado pela instalação portuária, caso necessário","-",'Ameaças e Cnsq'!S142)</f>
        <v>2</v>
      </c>
      <c r="G76" s="583"/>
      <c r="H76" s="49">
        <f t="shared" si="5"/>
        <v>1.9953703703703705</v>
      </c>
      <c r="I76" s="50">
        <f t="shared" si="6"/>
        <v>3.3573563120547907</v>
      </c>
      <c r="J76" s="51" t="str">
        <f t="shared" si="7"/>
        <v>BAIXO</v>
      </c>
    </row>
    <row r="77" spans="1:10" ht="30" x14ac:dyDescent="0.25">
      <c r="A77" s="572"/>
      <c r="B77" s="565"/>
      <c r="C77" s="49">
        <f>IF(E77="A ser especificado pela instalação portuária, caso necessário","-",'Ameaças e Cnsq'!R143)</f>
        <v>2</v>
      </c>
      <c r="D77" s="49">
        <f t="shared" si="4"/>
        <v>1.6825730009369715</v>
      </c>
      <c r="E77" s="44" t="s">
        <v>359</v>
      </c>
      <c r="F77" s="49">
        <f>IF(E77="A ser especificado pela instalação portuária, caso necessário","-",'Ameaças e Cnsq'!S143)</f>
        <v>1</v>
      </c>
      <c r="G77" s="583"/>
      <c r="H77" s="49">
        <f t="shared" si="5"/>
        <v>1.4953703703703705</v>
      </c>
      <c r="I77" s="50">
        <f t="shared" si="6"/>
        <v>2.5160698115863047</v>
      </c>
      <c r="J77" s="51" t="str">
        <f t="shared" si="7"/>
        <v>BAIXO</v>
      </c>
    </row>
    <row r="78" spans="1:10" x14ac:dyDescent="0.25">
      <c r="A78" s="572"/>
      <c r="B78" s="565"/>
      <c r="C78" s="49">
        <f>IF(E78="A ser especificado pela instalação portuária, caso necessário","-",'Ameaças e Cnsq'!R144)</f>
        <v>1.9166666666666667</v>
      </c>
      <c r="D78" s="49">
        <f t="shared" si="4"/>
        <v>1.640906334270305</v>
      </c>
      <c r="E78" s="44" t="s">
        <v>349</v>
      </c>
      <c r="F78" s="49">
        <f>IF(E78="A ser especificado pela instalação portuária, caso necessário","-",'Ameaças e Cnsq'!S144)</f>
        <v>3</v>
      </c>
      <c r="G78" s="583"/>
      <c r="H78" s="49">
        <f t="shared" si="5"/>
        <v>2.4953703703703702</v>
      </c>
      <c r="I78" s="50">
        <f t="shared" si="6"/>
        <v>4.0946690470911777</v>
      </c>
      <c r="J78" s="51" t="str">
        <f t="shared" si="7"/>
        <v>MÉDIO</v>
      </c>
    </row>
    <row r="79" spans="1:10" x14ac:dyDescent="0.25">
      <c r="A79" s="572"/>
      <c r="B79" s="565"/>
      <c r="C79" s="49">
        <f>IF(E79="A ser especificado pela instalação portuária, caso necessário","-",'Ameaças e Cnsq'!R145)</f>
        <v>2</v>
      </c>
      <c r="D79" s="49">
        <f t="shared" si="4"/>
        <v>1.6825730009369715</v>
      </c>
      <c r="E79" s="44" t="s">
        <v>372</v>
      </c>
      <c r="F79" s="49">
        <f>IF(E79="A ser especificado pela instalação portuária, caso necessário","-",'Ameaças e Cnsq'!S145)</f>
        <v>2</v>
      </c>
      <c r="G79" s="583"/>
      <c r="H79" s="49">
        <f t="shared" si="5"/>
        <v>1.9953703703703705</v>
      </c>
      <c r="I79" s="50">
        <f t="shared" si="6"/>
        <v>3.3573563120547907</v>
      </c>
      <c r="J79" s="51" t="str">
        <f t="shared" si="7"/>
        <v>BAIXO</v>
      </c>
    </row>
    <row r="80" spans="1:10" ht="30" x14ac:dyDescent="0.25">
      <c r="A80" s="572"/>
      <c r="B80" s="565"/>
      <c r="C80" s="49">
        <f>IF(E80="A ser especificado pela instalação portuária, caso necessário","-",'Ameaças e Cnsq'!R146)</f>
        <v>2</v>
      </c>
      <c r="D80" s="49">
        <f t="shared" si="4"/>
        <v>1.6825730009369715</v>
      </c>
      <c r="E80" s="44" t="s">
        <v>370</v>
      </c>
      <c r="F80" s="49">
        <f>IF(E80="A ser especificado pela instalação portuária, caso necessário","-",'Ameaças e Cnsq'!S146)</f>
        <v>1</v>
      </c>
      <c r="G80" s="583"/>
      <c r="H80" s="49">
        <f t="shared" si="5"/>
        <v>1.4953703703703705</v>
      </c>
      <c r="I80" s="50">
        <f t="shared" si="6"/>
        <v>2.5160698115863047</v>
      </c>
      <c r="J80" s="51" t="str">
        <f t="shared" si="7"/>
        <v>BAIXO</v>
      </c>
    </row>
    <row r="81" spans="1:10" x14ac:dyDescent="0.25">
      <c r="A81" s="572"/>
      <c r="B81" s="565"/>
      <c r="C81" s="49">
        <f>IF(E81="A ser especificado pela instalação portuária, caso necessário","-",'Ameaças e Cnsq'!R147)</f>
        <v>2</v>
      </c>
      <c r="D81" s="49">
        <f t="shared" si="4"/>
        <v>1.6825730009369715</v>
      </c>
      <c r="E81" s="44" t="s">
        <v>368</v>
      </c>
      <c r="F81" s="49">
        <f>IF(E81="A ser especificado pela instalação portuária, caso necessário","-",'Ameaças e Cnsq'!S147)</f>
        <v>3</v>
      </c>
      <c r="G81" s="583"/>
      <c r="H81" s="49">
        <f t="shared" si="5"/>
        <v>2.4953703703703702</v>
      </c>
      <c r="I81" s="50">
        <f t="shared" si="6"/>
        <v>4.1986428125232758</v>
      </c>
      <c r="J81" s="51" t="str">
        <f t="shared" si="7"/>
        <v>MÉDIO</v>
      </c>
    </row>
    <row r="82" spans="1:10" x14ac:dyDescent="0.25">
      <c r="A82" s="572"/>
      <c r="B82" s="565"/>
      <c r="C82" s="49">
        <f>IF(E82="A ser especificado pela instalação portuária, caso necessário","-",'Ameaças e Cnsq'!R148)</f>
        <v>2</v>
      </c>
      <c r="D82" s="49">
        <f t="shared" si="4"/>
        <v>1.6825730009369715</v>
      </c>
      <c r="E82" s="44" t="s">
        <v>345</v>
      </c>
      <c r="F82" s="49">
        <f>IF(E82="A ser especificado pela instalação portuária, caso necessário","-",'Ameaças e Cnsq'!S148)</f>
        <v>2</v>
      </c>
      <c r="G82" s="583"/>
      <c r="H82" s="49">
        <f t="shared" si="5"/>
        <v>1.9953703703703705</v>
      </c>
      <c r="I82" s="50">
        <f t="shared" si="6"/>
        <v>3.3573563120547907</v>
      </c>
      <c r="J82" s="51" t="str">
        <f t="shared" si="7"/>
        <v>BAIXO</v>
      </c>
    </row>
    <row r="83" spans="1:10" ht="15" customHeight="1" x14ac:dyDescent="0.25">
      <c r="A83" s="572"/>
      <c r="B83" s="566"/>
      <c r="C83" s="49" t="str">
        <f>IF(E83="A ser especificado pela instalação portuária, caso necessário","-",'Ameaças e Cnsq'!R149)</f>
        <v>-</v>
      </c>
      <c r="D83" s="49" t="str">
        <f t="shared" si="4"/>
        <v>-</v>
      </c>
      <c r="E83" s="44" t="s">
        <v>634</v>
      </c>
      <c r="F83" s="49" t="str">
        <f>IF(E83="A ser especificado pela instalação portuária, caso necessário","-",'Ameaças e Cnsq'!S149)</f>
        <v>-</v>
      </c>
      <c r="G83" s="583"/>
      <c r="H83" s="49" t="str">
        <f t="shared" si="5"/>
        <v>-</v>
      </c>
      <c r="I83" s="50" t="str">
        <f t="shared" si="6"/>
        <v>-</v>
      </c>
      <c r="J83" s="51" t="str">
        <f t="shared" si="7"/>
        <v>-</v>
      </c>
    </row>
    <row r="84" spans="1:10" x14ac:dyDescent="0.25">
      <c r="A84" s="572"/>
      <c r="B84" s="580" t="s">
        <v>620</v>
      </c>
      <c r="C84" s="47">
        <f>IF(E84="A ser especificado pela instalação portuária, caso necessário","-",'Ameaças e Cnsq'!R158)</f>
        <v>2</v>
      </c>
      <c r="D84" s="47">
        <f t="shared" si="4"/>
        <v>1.6825730009369715</v>
      </c>
      <c r="E84" s="29" t="s">
        <v>363</v>
      </c>
      <c r="F84" s="47">
        <f>IF(E84="A ser especificado pela instalação portuária, caso necessário","-",'Ameaças e Cnsq'!S158)</f>
        <v>2</v>
      </c>
      <c r="G84" s="583"/>
      <c r="H84" s="47">
        <f t="shared" si="5"/>
        <v>1.9953703703703705</v>
      </c>
      <c r="I84" s="48">
        <f t="shared" si="6"/>
        <v>3.3573563120547907</v>
      </c>
      <c r="J84" s="41" t="str">
        <f t="shared" si="7"/>
        <v>BAIXO</v>
      </c>
    </row>
    <row r="85" spans="1:10" x14ac:dyDescent="0.25">
      <c r="A85" s="572"/>
      <c r="B85" s="581"/>
      <c r="C85" s="47">
        <f>IF(E85="A ser especificado pela instalação portuária, caso necessário","-",'Ameaças e Cnsq'!R159)</f>
        <v>2</v>
      </c>
      <c r="D85" s="47">
        <f t="shared" si="4"/>
        <v>1.6825730009369715</v>
      </c>
      <c r="E85" s="29" t="s">
        <v>361</v>
      </c>
      <c r="F85" s="47">
        <f>IF(E85="A ser especificado pela instalação portuária, caso necessário","-",'Ameaças e Cnsq'!S159)</f>
        <v>1</v>
      </c>
      <c r="G85" s="583"/>
      <c r="H85" s="47">
        <f t="shared" si="5"/>
        <v>1.4953703703703705</v>
      </c>
      <c r="I85" s="48">
        <f t="shared" si="6"/>
        <v>2.5160698115863047</v>
      </c>
      <c r="J85" s="41" t="str">
        <f t="shared" si="7"/>
        <v>BAIXO</v>
      </c>
    </row>
    <row r="86" spans="1:10" ht="30" x14ac:dyDescent="0.25">
      <c r="A86" s="572"/>
      <c r="B86" s="581"/>
      <c r="C86" s="47">
        <f>IF(E86="A ser especificado pela instalação portuária, caso necessário","-",'Ameaças e Cnsq'!R160)</f>
        <v>2</v>
      </c>
      <c r="D86" s="47">
        <f t="shared" si="4"/>
        <v>1.6825730009369715</v>
      </c>
      <c r="E86" s="29" t="s">
        <v>359</v>
      </c>
      <c r="F86" s="47">
        <f>IF(E86="A ser especificado pela instalação portuária, caso necessário","-",'Ameaças e Cnsq'!S160)</f>
        <v>3</v>
      </c>
      <c r="G86" s="583"/>
      <c r="H86" s="47">
        <f t="shared" si="5"/>
        <v>2.4953703703703702</v>
      </c>
      <c r="I86" s="48">
        <f t="shared" si="6"/>
        <v>4.1986428125232758</v>
      </c>
      <c r="J86" s="41" t="str">
        <f t="shared" si="7"/>
        <v>MÉDIO</v>
      </c>
    </row>
    <row r="87" spans="1:10" x14ac:dyDescent="0.25">
      <c r="A87" s="572"/>
      <c r="B87" s="581"/>
      <c r="C87" s="47">
        <f>IF(E87="A ser especificado pela instalação portuária, caso necessário","-",'Ameaças e Cnsq'!R161)</f>
        <v>1.75</v>
      </c>
      <c r="D87" s="47">
        <f t="shared" si="4"/>
        <v>1.5575730009369715</v>
      </c>
      <c r="E87" s="29" t="s">
        <v>349</v>
      </c>
      <c r="F87" s="47">
        <f>IF(E87="A ser especificado pela instalação portuária, caso necessário","-",'Ameaças e Cnsq'!S161)</f>
        <v>2</v>
      </c>
      <c r="G87" s="583"/>
      <c r="H87" s="47">
        <f t="shared" si="5"/>
        <v>1.9953703703703705</v>
      </c>
      <c r="I87" s="48">
        <f t="shared" si="6"/>
        <v>3.107935015758494</v>
      </c>
      <c r="J87" s="41" t="str">
        <f t="shared" si="7"/>
        <v>BAIXO</v>
      </c>
    </row>
    <row r="88" spans="1:10" x14ac:dyDescent="0.25">
      <c r="A88" s="572"/>
      <c r="B88" s="581"/>
      <c r="C88" s="47">
        <f>IF(E88="A ser especificado pela instalação portuária, caso necessário","-",'Ameaças e Cnsq'!R162)</f>
        <v>2</v>
      </c>
      <c r="D88" s="47">
        <f t="shared" si="4"/>
        <v>1.6825730009369715</v>
      </c>
      <c r="E88" s="29" t="s">
        <v>345</v>
      </c>
      <c r="F88" s="47">
        <f>IF(E88="A ser especificado pela instalação portuária, caso necessário","-",'Ameaças e Cnsq'!S162)</f>
        <v>1</v>
      </c>
      <c r="G88" s="583"/>
      <c r="H88" s="47">
        <f t="shared" si="5"/>
        <v>1.4953703703703705</v>
      </c>
      <c r="I88" s="48">
        <f t="shared" si="6"/>
        <v>2.5160698115863047</v>
      </c>
      <c r="J88" s="41" t="str">
        <f t="shared" si="7"/>
        <v>BAIXO</v>
      </c>
    </row>
    <row r="89" spans="1:10" x14ac:dyDescent="0.25">
      <c r="A89" s="572"/>
      <c r="B89" s="581"/>
      <c r="C89" s="47">
        <f>IF(E89="A ser especificado pela instalação portuária, caso necessário","-",'Ameaças e Cnsq'!R163)</f>
        <v>2</v>
      </c>
      <c r="D89" s="47">
        <f t="shared" si="4"/>
        <v>1.6825730009369715</v>
      </c>
      <c r="E89" s="29" t="s">
        <v>355</v>
      </c>
      <c r="F89" s="47">
        <f>IF(E89="A ser especificado pela instalação portuária, caso necessário","-",'Ameaças e Cnsq'!S163)</f>
        <v>3</v>
      </c>
      <c r="G89" s="583"/>
      <c r="H89" s="47">
        <f t="shared" si="5"/>
        <v>2.4953703703703702</v>
      </c>
      <c r="I89" s="48">
        <f t="shared" si="6"/>
        <v>4.1986428125232758</v>
      </c>
      <c r="J89" s="41" t="str">
        <f t="shared" si="7"/>
        <v>MÉDIO</v>
      </c>
    </row>
    <row r="90" spans="1:10" x14ac:dyDescent="0.25">
      <c r="A90" s="572"/>
      <c r="B90" s="581"/>
      <c r="C90" s="47">
        <f>IF(E90="A ser especificado pela instalação portuária, caso necessário","-",'Ameaças e Cnsq'!R164)</f>
        <v>2</v>
      </c>
      <c r="D90" s="47">
        <f t="shared" si="4"/>
        <v>1.6825730009369715</v>
      </c>
      <c r="E90" s="29" t="s">
        <v>353</v>
      </c>
      <c r="F90" s="47">
        <f>IF(E90="A ser especificado pela instalação portuária, caso necessário","-",'Ameaças e Cnsq'!S164)</f>
        <v>2</v>
      </c>
      <c r="G90" s="583"/>
      <c r="H90" s="47">
        <f t="shared" si="5"/>
        <v>1.9953703703703705</v>
      </c>
      <c r="I90" s="48">
        <f t="shared" si="6"/>
        <v>3.3573563120547907</v>
      </c>
      <c r="J90" s="41" t="str">
        <f t="shared" si="7"/>
        <v>BAIXO</v>
      </c>
    </row>
    <row r="91" spans="1:10" ht="15" customHeight="1" x14ac:dyDescent="0.25">
      <c r="A91" s="572"/>
      <c r="B91" s="592"/>
      <c r="C91" s="47" t="str">
        <f>IF(E91="A ser especificado pela instalação portuária, caso necessário","-",'Ameaças e Cnsq'!R165)</f>
        <v>-</v>
      </c>
      <c r="D91" s="47" t="str">
        <f t="shared" si="4"/>
        <v>-</v>
      </c>
      <c r="E91" s="29" t="s">
        <v>634</v>
      </c>
      <c r="F91" s="47" t="str">
        <f>IF(E91="A ser especificado pela instalação portuária, caso necessário","-",'Ameaças e Cnsq'!S165)</f>
        <v>-</v>
      </c>
      <c r="G91" s="583"/>
      <c r="H91" s="47" t="str">
        <f t="shared" si="5"/>
        <v>-</v>
      </c>
      <c r="I91" s="48" t="str">
        <f t="shared" si="6"/>
        <v>-</v>
      </c>
      <c r="J91" s="41" t="str">
        <f t="shared" si="7"/>
        <v>-</v>
      </c>
    </row>
    <row r="92" spans="1:10" x14ac:dyDescent="0.25">
      <c r="A92" s="572"/>
      <c r="B92" s="564" t="s">
        <v>621</v>
      </c>
      <c r="C92" s="49">
        <f>IF(E92="A ser especificado pela instalação portuária, caso necessário","-",'Ameaças e Cnsq'!R172)</f>
        <v>2</v>
      </c>
      <c r="D92" s="49">
        <f t="shared" si="4"/>
        <v>1.6825730009369715</v>
      </c>
      <c r="E92" s="44" t="s">
        <v>349</v>
      </c>
      <c r="F92" s="49">
        <f>IF(E92="A ser especificado pela instalação portuária, caso necessário","-",'Ameaças e Cnsq'!S172)</f>
        <v>2</v>
      </c>
      <c r="G92" s="583"/>
      <c r="H92" s="49">
        <f t="shared" si="5"/>
        <v>1.9953703703703705</v>
      </c>
      <c r="I92" s="50">
        <f t="shared" si="6"/>
        <v>3.3573563120547907</v>
      </c>
      <c r="J92" s="51" t="str">
        <f t="shared" si="7"/>
        <v>BAIXO</v>
      </c>
    </row>
    <row r="93" spans="1:10" ht="15" customHeight="1" x14ac:dyDescent="0.25">
      <c r="A93" s="572"/>
      <c r="B93" s="566"/>
      <c r="C93" s="49" t="str">
        <f>IF(E93="A ser especificado pela instalação portuária, caso necessário","-",'Ameaças e Cnsq'!R173)</f>
        <v>-</v>
      </c>
      <c r="D93" s="49" t="str">
        <f t="shared" si="4"/>
        <v>-</v>
      </c>
      <c r="E93" s="44" t="s">
        <v>634</v>
      </c>
      <c r="F93" s="49" t="str">
        <f>IF(E93="A ser especificado pela instalação portuária, caso necessário","-",'Ameaças e Cnsq'!S173)</f>
        <v>-</v>
      </c>
      <c r="G93" s="583"/>
      <c r="H93" s="49" t="str">
        <f t="shared" si="5"/>
        <v>-</v>
      </c>
      <c r="I93" s="50" t="str">
        <f t="shared" si="6"/>
        <v>-</v>
      </c>
      <c r="J93" s="51" t="str">
        <f t="shared" si="7"/>
        <v>-</v>
      </c>
    </row>
    <row r="94" spans="1:10" x14ac:dyDescent="0.25">
      <c r="A94" s="572"/>
      <c r="B94" s="580" t="s">
        <v>622</v>
      </c>
      <c r="C94" s="47">
        <f>IF(E94="A ser especificado pela instalação portuária, caso necessário","-",'Ameaças e Cnsq'!R180)</f>
        <v>2</v>
      </c>
      <c r="D94" s="47">
        <f t="shared" si="4"/>
        <v>1.6825730009369715</v>
      </c>
      <c r="E94" s="29" t="s">
        <v>345</v>
      </c>
      <c r="F94" s="47">
        <f>IF(E94="A ser especificado pela instalação portuária, caso necessário","-",'Ameaças e Cnsq'!S180)</f>
        <v>2</v>
      </c>
      <c r="G94" s="583"/>
      <c r="H94" s="47">
        <f t="shared" si="5"/>
        <v>1.9953703703703705</v>
      </c>
      <c r="I94" s="48">
        <f t="shared" si="6"/>
        <v>3.3573563120547907</v>
      </c>
      <c r="J94" s="41" t="str">
        <f t="shared" si="7"/>
        <v>BAIXO</v>
      </c>
    </row>
    <row r="95" spans="1:10" ht="15" customHeight="1" x14ac:dyDescent="0.25">
      <c r="A95" s="572"/>
      <c r="B95" s="592"/>
      <c r="C95" s="47" t="str">
        <f>IF(E95="A ser especificado pela instalação portuária, caso necessário","-",'Ameaças e Cnsq'!R181)</f>
        <v>-</v>
      </c>
      <c r="D95" s="47" t="str">
        <f t="shared" si="4"/>
        <v>-</v>
      </c>
      <c r="E95" s="29" t="s">
        <v>634</v>
      </c>
      <c r="F95" s="47" t="str">
        <f>IF(E95="A ser especificado pela instalação portuária, caso necessário","-",'Ameaças e Cnsq'!S181)</f>
        <v>-</v>
      </c>
      <c r="G95" s="583"/>
      <c r="H95" s="47" t="str">
        <f t="shared" si="5"/>
        <v>-</v>
      </c>
      <c r="I95" s="48" t="str">
        <f t="shared" si="6"/>
        <v>-</v>
      </c>
      <c r="J95" s="41" t="str">
        <f t="shared" si="7"/>
        <v>-</v>
      </c>
    </row>
    <row r="96" spans="1:10" ht="15" customHeight="1" x14ac:dyDescent="0.25">
      <c r="A96" s="573"/>
      <c r="B96" s="45" t="s">
        <v>634</v>
      </c>
      <c r="C96" s="49" t="str">
        <f>IF(E96="A ser especificado pela instalação portuária, caso necessário","-",'Ameaças e Cnsq'!R188)</f>
        <v>-</v>
      </c>
      <c r="D96" s="49" t="str">
        <f t="shared" si="4"/>
        <v>-</v>
      </c>
      <c r="E96" s="44" t="s">
        <v>634</v>
      </c>
      <c r="F96" s="49" t="str">
        <f>IF(E96="A ser especificado pela instalação portuária, caso necessário","-",'Ameaças e Cnsq'!S188)</f>
        <v>-</v>
      </c>
      <c r="G96" s="584"/>
      <c r="H96" s="49" t="str">
        <f t="shared" si="5"/>
        <v>-</v>
      </c>
      <c r="I96" s="50" t="str">
        <f t="shared" si="6"/>
        <v>-</v>
      </c>
      <c r="J96" s="51" t="str">
        <f t="shared" si="7"/>
        <v>-</v>
      </c>
    </row>
  </sheetData>
  <sheetProtection sheet="1" objects="1" scenarios="1"/>
  <mergeCells count="19">
    <mergeCell ref="B53:B60"/>
    <mergeCell ref="B61:B70"/>
    <mergeCell ref="B71:B74"/>
    <mergeCell ref="B75:B83"/>
    <mergeCell ref="A1:J1"/>
    <mergeCell ref="A2:D2"/>
    <mergeCell ref="E2:H2"/>
    <mergeCell ref="I2:J2"/>
    <mergeCell ref="A4:A96"/>
    <mergeCell ref="B4:B11"/>
    <mergeCell ref="G4:G96"/>
    <mergeCell ref="B12:B19"/>
    <mergeCell ref="B20:B28"/>
    <mergeCell ref="B29:B36"/>
    <mergeCell ref="B84:B91"/>
    <mergeCell ref="B92:B93"/>
    <mergeCell ref="B94:B95"/>
    <mergeCell ref="B37:B43"/>
    <mergeCell ref="B44:B52"/>
  </mergeCells>
  <conditionalFormatting sqref="J4:J96">
    <cfRule type="cellIs" dxfId="4" priority="1" operator="equal">
      <formula>"MUITO BAIXO"</formula>
    </cfRule>
    <cfRule type="cellIs" dxfId="3" priority="2" operator="equal">
      <formula>"BAIXO"</formula>
    </cfRule>
    <cfRule type="cellIs" dxfId="2" priority="3" operator="equal">
      <formula>"MÉDIO"</formula>
    </cfRule>
    <cfRule type="cellIs" dxfId="1" priority="4" operator="equal">
      <formula>"ALTO"</formula>
    </cfRule>
    <cfRule type="cellIs" dxfId="0" priority="5" operator="equal">
      <formula>"MUITO ALTO"</formula>
    </cfRule>
  </conditionalFormatting>
  <pageMargins left="0.511811024" right="0.511811024" top="0.78740157499999996" bottom="0.78740157499999996" header="0.31496062000000002" footer="0.31496062000000002"/>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2"/>
  <dimension ref="A1:I40"/>
  <sheetViews>
    <sheetView workbookViewId="0">
      <selection sqref="A1:G1"/>
    </sheetView>
  </sheetViews>
  <sheetFormatPr defaultColWidth="9.140625" defaultRowHeight="15.75" x14ac:dyDescent="0.25"/>
  <cols>
    <col min="1" max="1" width="17.140625" style="13" customWidth="1"/>
    <col min="2" max="2" width="45.85546875" style="13" customWidth="1"/>
    <col min="3" max="3" width="15.7109375" style="13" customWidth="1"/>
    <col min="4" max="4" width="15.7109375" style="213" customWidth="1"/>
    <col min="5" max="6" width="15.7109375" style="214" customWidth="1"/>
    <col min="7" max="7" width="15.7109375" style="3" customWidth="1"/>
    <col min="8" max="16384" width="9.140625" style="3"/>
  </cols>
  <sheetData>
    <row r="1" spans="1:9" s="219" customFormat="1" ht="12" customHeight="1" x14ac:dyDescent="0.2">
      <c r="A1" s="477" t="s">
        <v>278</v>
      </c>
      <c r="B1" s="477"/>
      <c r="C1" s="477"/>
      <c r="D1" s="477"/>
      <c r="E1" s="477"/>
      <c r="F1" s="477"/>
      <c r="G1" s="477"/>
      <c r="H1" s="218"/>
      <c r="I1" s="218"/>
    </row>
    <row r="2" spans="1:9" s="219" customFormat="1" ht="12" customHeight="1" thickBot="1" x14ac:dyDescent="0.25">
      <c r="A2" s="220"/>
      <c r="B2" s="220"/>
      <c r="C2" s="220"/>
      <c r="D2" s="220"/>
      <c r="E2" s="220"/>
      <c r="F2" s="220"/>
      <c r="G2" s="221"/>
      <c r="H2" s="221"/>
      <c r="I2" s="221"/>
    </row>
    <row r="3" spans="1:9" s="222" customFormat="1" ht="12" customHeight="1" thickBot="1" x14ac:dyDescent="0.3">
      <c r="A3" s="474" t="s">
        <v>331</v>
      </c>
      <c r="B3" s="475"/>
      <c r="C3" s="475"/>
      <c r="D3" s="475"/>
      <c r="E3" s="475"/>
      <c r="F3" s="475"/>
      <c r="G3" s="476"/>
    </row>
    <row r="4" spans="1:9" s="222" customFormat="1" ht="12" customHeight="1" thickBot="1" x14ac:dyDescent="0.3">
      <c r="A4" s="223"/>
      <c r="B4" s="223"/>
      <c r="C4" s="223"/>
      <c r="D4" s="224"/>
      <c r="E4" s="225"/>
      <c r="F4" s="225"/>
    </row>
    <row r="5" spans="1:9" s="329" customFormat="1" ht="50.1" customHeight="1" thickBot="1" x14ac:dyDescent="0.25">
      <c r="A5" s="478" t="s">
        <v>218</v>
      </c>
      <c r="B5" s="479"/>
      <c r="C5" s="325" t="s">
        <v>219</v>
      </c>
      <c r="D5" s="326" t="s">
        <v>261</v>
      </c>
      <c r="E5" s="327" t="s">
        <v>220</v>
      </c>
      <c r="F5" s="328" t="s">
        <v>221</v>
      </c>
      <c r="G5" s="328" t="s">
        <v>775</v>
      </c>
    </row>
    <row r="6" spans="1:9" s="329" customFormat="1" ht="12" customHeight="1" thickBot="1" x14ac:dyDescent="0.25">
      <c r="A6" s="486" t="s">
        <v>222</v>
      </c>
      <c r="B6" s="487"/>
      <c r="C6" s="330">
        <f>AVERAGE(C7:C12)</f>
        <v>1.7146950271950272</v>
      </c>
      <c r="D6" s="331">
        <f>C6/3</f>
        <v>0.57156500906500907</v>
      </c>
      <c r="E6" s="480">
        <f>C6/(C6+C13+C20+C26+C28)</f>
        <v>0.19087726657870088</v>
      </c>
      <c r="F6" s="481">
        <f>G6/3</f>
        <v>0.59888222344104691</v>
      </c>
      <c r="G6" s="490">
        <f>AVERAGE(C28,C26,C20,C13,C6)</f>
        <v>1.7966466703231407</v>
      </c>
    </row>
    <row r="7" spans="1:9" s="329" customFormat="1" ht="12" customHeight="1" thickBot="1" x14ac:dyDescent="0.25">
      <c r="A7" s="472" t="s">
        <v>223</v>
      </c>
      <c r="B7" s="332" t="s">
        <v>224</v>
      </c>
      <c r="C7" s="333">
        <f>'Lista Vrf Vuln'!G43</f>
        <v>2.6666666666666665</v>
      </c>
      <c r="D7" s="334">
        <f t="shared" ref="D7:D39" si="0">C7/3</f>
        <v>0.88888888888888884</v>
      </c>
      <c r="E7" s="480"/>
      <c r="F7" s="482"/>
      <c r="G7" s="491"/>
    </row>
    <row r="8" spans="1:9" s="329" customFormat="1" ht="12" customHeight="1" thickBot="1" x14ac:dyDescent="0.25">
      <c r="A8" s="472"/>
      <c r="B8" s="332" t="s">
        <v>225</v>
      </c>
      <c r="C8" s="335">
        <f>'Lista Vrf Vuln'!G84</f>
        <v>0.60227272727272729</v>
      </c>
      <c r="D8" s="334">
        <f t="shared" si="0"/>
        <v>0.20075757575757577</v>
      </c>
      <c r="E8" s="480"/>
      <c r="F8" s="482"/>
      <c r="G8" s="491"/>
    </row>
    <row r="9" spans="1:9" s="329" customFormat="1" ht="12" customHeight="1" thickBot="1" x14ac:dyDescent="0.25">
      <c r="A9" s="472"/>
      <c r="B9" s="332" t="s">
        <v>226</v>
      </c>
      <c r="C9" s="335">
        <f>'Lista Vrf Vuln'!G116</f>
        <v>0.51923076923076927</v>
      </c>
      <c r="D9" s="334">
        <f t="shared" si="0"/>
        <v>0.1730769230769231</v>
      </c>
      <c r="E9" s="480"/>
      <c r="F9" s="482"/>
      <c r="G9" s="491"/>
    </row>
    <row r="10" spans="1:9" s="329" customFormat="1" ht="12" customHeight="1" thickBot="1" x14ac:dyDescent="0.25">
      <c r="A10" s="472"/>
      <c r="B10" s="332" t="s">
        <v>227</v>
      </c>
      <c r="C10" s="333">
        <f>'Lista Vrf Vuln'!G135</f>
        <v>3</v>
      </c>
      <c r="D10" s="334">
        <f t="shared" si="0"/>
        <v>1</v>
      </c>
      <c r="E10" s="480"/>
      <c r="F10" s="482"/>
      <c r="G10" s="491"/>
    </row>
    <row r="11" spans="1:9" s="329" customFormat="1" ht="12" customHeight="1" thickBot="1" x14ac:dyDescent="0.25">
      <c r="A11" s="472"/>
      <c r="B11" s="332" t="s">
        <v>228</v>
      </c>
      <c r="C11" s="333">
        <f>'Lista Vrf Vuln'!G151</f>
        <v>0.5</v>
      </c>
      <c r="D11" s="334">
        <f t="shared" si="0"/>
        <v>0.16666666666666666</v>
      </c>
      <c r="E11" s="480"/>
      <c r="F11" s="482"/>
      <c r="G11" s="491"/>
    </row>
    <row r="12" spans="1:9" s="329" customFormat="1" ht="12" customHeight="1" thickBot="1" x14ac:dyDescent="0.25">
      <c r="A12" s="473"/>
      <c r="B12" s="336" t="s">
        <v>229</v>
      </c>
      <c r="C12" s="337">
        <f>'Lista Vrf Vuln'!G168</f>
        <v>3</v>
      </c>
      <c r="D12" s="338">
        <f t="shared" si="0"/>
        <v>1</v>
      </c>
      <c r="E12" s="480"/>
      <c r="F12" s="482"/>
      <c r="G12" s="491"/>
    </row>
    <row r="13" spans="1:9" s="329" customFormat="1" ht="12" customHeight="1" thickBot="1" x14ac:dyDescent="0.25">
      <c r="A13" s="339" t="s">
        <v>230</v>
      </c>
      <c r="B13" s="340"/>
      <c r="C13" s="341">
        <f>AVERAGE(C14:C19)</f>
        <v>1.690625</v>
      </c>
      <c r="D13" s="342">
        <f t="shared" si="0"/>
        <v>0.56354166666666672</v>
      </c>
      <c r="E13" s="484">
        <f>C13/(C6+C13+C20+C26+C28)</f>
        <v>0.18819782742211946</v>
      </c>
      <c r="F13" s="482"/>
      <c r="G13" s="491"/>
    </row>
    <row r="14" spans="1:9" s="329" customFormat="1" ht="12" customHeight="1" thickBot="1" x14ac:dyDescent="0.25">
      <c r="A14" s="493" t="s">
        <v>223</v>
      </c>
      <c r="B14" s="343" t="s">
        <v>244</v>
      </c>
      <c r="C14" s="344">
        <f>'Lista Vrf Vuln'!G185</f>
        <v>3</v>
      </c>
      <c r="D14" s="342">
        <f t="shared" si="0"/>
        <v>1</v>
      </c>
      <c r="E14" s="484"/>
      <c r="F14" s="482"/>
      <c r="G14" s="491"/>
    </row>
    <row r="15" spans="1:9" s="329" customFormat="1" ht="12" customHeight="1" thickBot="1" x14ac:dyDescent="0.25">
      <c r="A15" s="493"/>
      <c r="B15" s="343" t="s">
        <v>231</v>
      </c>
      <c r="C15" s="344">
        <f>'Lista Vrf Vuln'!G197</f>
        <v>3</v>
      </c>
      <c r="D15" s="342">
        <f t="shared" si="0"/>
        <v>1</v>
      </c>
      <c r="E15" s="484"/>
      <c r="F15" s="482"/>
      <c r="G15" s="491"/>
    </row>
    <row r="16" spans="1:9" s="329" customFormat="1" ht="12" customHeight="1" thickBot="1" x14ac:dyDescent="0.25">
      <c r="A16" s="493"/>
      <c r="B16" s="343" t="s">
        <v>232</v>
      </c>
      <c r="C16" s="344">
        <f>'Lista Vrf Vuln'!G207</f>
        <v>1.8125</v>
      </c>
      <c r="D16" s="342">
        <f t="shared" si="0"/>
        <v>0.60416666666666663</v>
      </c>
      <c r="E16" s="484"/>
      <c r="F16" s="482"/>
      <c r="G16" s="491"/>
    </row>
    <row r="17" spans="1:7" s="329" customFormat="1" ht="12" customHeight="1" thickBot="1" x14ac:dyDescent="0.25">
      <c r="A17" s="493"/>
      <c r="B17" s="343" t="s">
        <v>233</v>
      </c>
      <c r="C17" s="344">
        <f>'Lista Vrf Vuln'!G217</f>
        <v>1.03125</v>
      </c>
      <c r="D17" s="342">
        <f t="shared" si="0"/>
        <v>0.34375</v>
      </c>
      <c r="E17" s="484"/>
      <c r="F17" s="482"/>
      <c r="G17" s="491"/>
    </row>
    <row r="18" spans="1:7" s="329" customFormat="1" ht="12" customHeight="1" thickBot="1" x14ac:dyDescent="0.25">
      <c r="A18" s="493"/>
      <c r="B18" s="343" t="s">
        <v>234</v>
      </c>
      <c r="C18" s="344">
        <f>'Lista Vrf Vuln'!G228</f>
        <v>0.8</v>
      </c>
      <c r="D18" s="342">
        <f t="shared" si="0"/>
        <v>0.26666666666666666</v>
      </c>
      <c r="E18" s="484"/>
      <c r="F18" s="482"/>
      <c r="G18" s="491"/>
    </row>
    <row r="19" spans="1:7" s="329" customFormat="1" ht="12" customHeight="1" thickBot="1" x14ac:dyDescent="0.25">
      <c r="A19" s="494"/>
      <c r="B19" s="345" t="s">
        <v>235</v>
      </c>
      <c r="C19" s="346">
        <f>'Lista Vrf Vuln'!G236</f>
        <v>0.5</v>
      </c>
      <c r="D19" s="347">
        <f t="shared" si="0"/>
        <v>0.16666666666666666</v>
      </c>
      <c r="E19" s="484"/>
      <c r="F19" s="482"/>
      <c r="G19" s="491"/>
    </row>
    <row r="20" spans="1:7" s="329" customFormat="1" ht="12" customHeight="1" thickBot="1" x14ac:dyDescent="0.25">
      <c r="A20" s="486" t="s">
        <v>236</v>
      </c>
      <c r="B20" s="487"/>
      <c r="C20" s="348">
        <f>AVERAGE(C21:C25)</f>
        <v>1.7354166666666668</v>
      </c>
      <c r="D20" s="334">
        <f t="shared" si="0"/>
        <v>0.57847222222222228</v>
      </c>
      <c r="E20" s="480">
        <f>C20/(C6+C13+C20+C26+C28)</f>
        <v>0.19318396825955086</v>
      </c>
      <c r="F20" s="482"/>
      <c r="G20" s="491"/>
    </row>
    <row r="21" spans="1:7" s="329" customFormat="1" ht="12" customHeight="1" thickBot="1" x14ac:dyDescent="0.25">
      <c r="A21" s="472" t="s">
        <v>223</v>
      </c>
      <c r="B21" s="332" t="s">
        <v>237</v>
      </c>
      <c r="C21" s="335">
        <f>'Lista Vrf Vuln'!G256</f>
        <v>3</v>
      </c>
      <c r="D21" s="334">
        <f t="shared" si="0"/>
        <v>1</v>
      </c>
      <c r="E21" s="480"/>
      <c r="F21" s="482"/>
      <c r="G21" s="491"/>
    </row>
    <row r="22" spans="1:7" s="329" customFormat="1" ht="12" customHeight="1" thickBot="1" x14ac:dyDescent="0.25">
      <c r="A22" s="472"/>
      <c r="B22" s="332" t="s">
        <v>238</v>
      </c>
      <c r="C22" s="335">
        <f>'Lista Vrf Vuln'!G268</f>
        <v>0.64583333333333337</v>
      </c>
      <c r="D22" s="334">
        <f t="shared" si="0"/>
        <v>0.21527777777777779</v>
      </c>
      <c r="E22" s="480"/>
      <c r="F22" s="482"/>
      <c r="G22" s="491"/>
    </row>
    <row r="23" spans="1:7" s="329" customFormat="1" ht="12" customHeight="1" thickBot="1" x14ac:dyDescent="0.25">
      <c r="A23" s="472"/>
      <c r="B23" s="332" t="s">
        <v>239</v>
      </c>
      <c r="C23" s="335">
        <f>'Lista Vrf Vuln'!G279</f>
        <v>3</v>
      </c>
      <c r="D23" s="334">
        <f t="shared" si="0"/>
        <v>1</v>
      </c>
      <c r="E23" s="480"/>
      <c r="F23" s="482"/>
      <c r="G23" s="491"/>
    </row>
    <row r="24" spans="1:7" s="329" customFormat="1" ht="12" customHeight="1" thickBot="1" x14ac:dyDescent="0.25">
      <c r="A24" s="472"/>
      <c r="B24" s="332" t="s">
        <v>240</v>
      </c>
      <c r="C24" s="335">
        <f>'Lista Vrf Vuln'!G289</f>
        <v>0.53125</v>
      </c>
      <c r="D24" s="334">
        <f t="shared" si="0"/>
        <v>0.17708333333333334</v>
      </c>
      <c r="E24" s="480"/>
      <c r="F24" s="482"/>
      <c r="G24" s="491"/>
    </row>
    <row r="25" spans="1:7" s="329" customFormat="1" ht="12" customHeight="1" thickBot="1" x14ac:dyDescent="0.25">
      <c r="A25" s="472"/>
      <c r="B25" s="336" t="s">
        <v>241</v>
      </c>
      <c r="C25" s="337">
        <f>'Lista Vrf Vuln'!G297</f>
        <v>1.5</v>
      </c>
      <c r="D25" s="338">
        <f t="shared" si="0"/>
        <v>0.5</v>
      </c>
      <c r="E25" s="480"/>
      <c r="F25" s="482"/>
      <c r="G25" s="491"/>
    </row>
    <row r="26" spans="1:7" s="329" customFormat="1" ht="12" customHeight="1" thickBot="1" x14ac:dyDescent="0.25">
      <c r="A26" s="488" t="s">
        <v>242</v>
      </c>
      <c r="B26" s="489"/>
      <c r="C26" s="341">
        <f>AVERAGE(C27)</f>
        <v>3</v>
      </c>
      <c r="D26" s="342">
        <f t="shared" si="0"/>
        <v>1</v>
      </c>
      <c r="E26" s="484">
        <f>C26/(C6+C13+C20+C26+C28)</f>
        <v>0.33395547934424152</v>
      </c>
      <c r="F26" s="482"/>
      <c r="G26" s="491"/>
    </row>
    <row r="27" spans="1:7" s="329" customFormat="1" ht="12" customHeight="1" thickBot="1" x14ac:dyDescent="0.25">
      <c r="A27" s="349" t="s">
        <v>737</v>
      </c>
      <c r="B27" s="350" t="s">
        <v>243</v>
      </c>
      <c r="C27" s="351">
        <f>'Lista Vrf Vuln'!G320</f>
        <v>3</v>
      </c>
      <c r="D27" s="347">
        <f t="shared" si="0"/>
        <v>1</v>
      </c>
      <c r="E27" s="485"/>
      <c r="F27" s="482"/>
      <c r="G27" s="491"/>
    </row>
    <row r="28" spans="1:7" s="329" customFormat="1" ht="12" customHeight="1" thickBot="1" x14ac:dyDescent="0.25">
      <c r="A28" s="486" t="s">
        <v>264</v>
      </c>
      <c r="B28" s="487"/>
      <c r="C28" s="348">
        <f>AVERAGE(C29:C39)</f>
        <v>0.84249665775401072</v>
      </c>
      <c r="D28" s="352">
        <f t="shared" si="0"/>
        <v>0.28083221925133689</v>
      </c>
      <c r="E28" s="480">
        <f>C28/(C6+C13+C20+C26+C28)</f>
        <v>9.3785458395387364E-2</v>
      </c>
      <c r="F28" s="482"/>
      <c r="G28" s="491"/>
    </row>
    <row r="29" spans="1:7" s="329" customFormat="1" ht="12" customHeight="1" thickBot="1" x14ac:dyDescent="0.25">
      <c r="A29" s="472" t="s">
        <v>223</v>
      </c>
      <c r="B29" s="332" t="s">
        <v>265</v>
      </c>
      <c r="C29" s="335">
        <f>'Lista Vrf Vuln'!G335</f>
        <v>0.5625</v>
      </c>
      <c r="D29" s="334">
        <f t="shared" si="0"/>
        <v>0.1875</v>
      </c>
      <c r="E29" s="480"/>
      <c r="F29" s="482"/>
      <c r="G29" s="491"/>
    </row>
    <row r="30" spans="1:7" s="329" customFormat="1" ht="12" customHeight="1" thickBot="1" x14ac:dyDescent="0.25">
      <c r="A30" s="472"/>
      <c r="B30" s="332" t="s">
        <v>266</v>
      </c>
      <c r="C30" s="335">
        <f>'Lista Vrf Vuln'!G343</f>
        <v>0.5</v>
      </c>
      <c r="D30" s="334">
        <f t="shared" si="0"/>
        <v>0.16666666666666666</v>
      </c>
      <c r="E30" s="480"/>
      <c r="F30" s="482"/>
      <c r="G30" s="491"/>
    </row>
    <row r="31" spans="1:7" s="329" customFormat="1" ht="12" customHeight="1" thickBot="1" x14ac:dyDescent="0.25">
      <c r="A31" s="472"/>
      <c r="B31" s="332" t="s">
        <v>267</v>
      </c>
      <c r="C31" s="335">
        <f>'Lista Vrf Vuln'!G361</f>
        <v>3</v>
      </c>
      <c r="D31" s="334">
        <f t="shared" si="0"/>
        <v>1</v>
      </c>
      <c r="E31" s="480"/>
      <c r="F31" s="482"/>
      <c r="G31" s="491"/>
    </row>
    <row r="32" spans="1:7" s="329" customFormat="1" ht="12" customHeight="1" thickBot="1" x14ac:dyDescent="0.25">
      <c r="A32" s="472"/>
      <c r="B32" s="332" t="s">
        <v>268</v>
      </c>
      <c r="C32" s="335">
        <f>'Lista Vrf Vuln'!G370</f>
        <v>1</v>
      </c>
      <c r="D32" s="334">
        <f t="shared" si="0"/>
        <v>0.33333333333333331</v>
      </c>
      <c r="E32" s="480"/>
      <c r="F32" s="482"/>
      <c r="G32" s="491"/>
    </row>
    <row r="33" spans="1:7" s="329" customFormat="1" ht="12" customHeight="1" thickBot="1" x14ac:dyDescent="0.25">
      <c r="A33" s="472"/>
      <c r="B33" s="332" t="s">
        <v>269</v>
      </c>
      <c r="C33" s="335">
        <f>'Lista Vrf Vuln'!G384</f>
        <v>0.546875</v>
      </c>
      <c r="D33" s="334">
        <f t="shared" si="0"/>
        <v>0.18229166666666666</v>
      </c>
      <c r="E33" s="480"/>
      <c r="F33" s="482"/>
      <c r="G33" s="491"/>
    </row>
    <row r="34" spans="1:7" s="329" customFormat="1" ht="12" customHeight="1" thickBot="1" x14ac:dyDescent="0.25">
      <c r="A34" s="472"/>
      <c r="B34" s="332" t="s">
        <v>270</v>
      </c>
      <c r="C34" s="335">
        <f>'Lista Vrf Vuln'!G407</f>
        <v>0.61029411764705888</v>
      </c>
      <c r="D34" s="334">
        <f t="shared" si="0"/>
        <v>0.20343137254901963</v>
      </c>
      <c r="E34" s="480"/>
      <c r="F34" s="482"/>
      <c r="G34" s="491"/>
    </row>
    <row r="35" spans="1:7" s="329" customFormat="1" ht="12" customHeight="1" thickBot="1" x14ac:dyDescent="0.25">
      <c r="A35" s="472"/>
      <c r="B35" s="332" t="s">
        <v>271</v>
      </c>
      <c r="C35" s="335">
        <f>'Lista Vrf Vuln'!G416</f>
        <v>0.5</v>
      </c>
      <c r="D35" s="334">
        <f t="shared" si="0"/>
        <v>0.16666666666666666</v>
      </c>
      <c r="E35" s="480"/>
      <c r="F35" s="482"/>
      <c r="G35" s="491"/>
    </row>
    <row r="36" spans="1:7" s="329" customFormat="1" ht="12" customHeight="1" thickBot="1" x14ac:dyDescent="0.25">
      <c r="A36" s="472"/>
      <c r="B36" s="332" t="s">
        <v>272</v>
      </c>
      <c r="C36" s="335">
        <f>'Lista Vrf Vuln'!G428</f>
        <v>0.8125</v>
      </c>
      <c r="D36" s="334">
        <f t="shared" si="0"/>
        <v>0.27083333333333331</v>
      </c>
      <c r="E36" s="480"/>
      <c r="F36" s="482"/>
      <c r="G36" s="491"/>
    </row>
    <row r="37" spans="1:7" s="329" customFormat="1" ht="12" customHeight="1" thickBot="1" x14ac:dyDescent="0.25">
      <c r="A37" s="472"/>
      <c r="B37" s="332" t="s">
        <v>273</v>
      </c>
      <c r="C37" s="335">
        <f>'Lista Vrf Vuln'!G455</f>
        <v>0.73529411764705888</v>
      </c>
      <c r="D37" s="334">
        <f t="shared" si="0"/>
        <v>0.24509803921568629</v>
      </c>
      <c r="E37" s="480"/>
      <c r="F37" s="482"/>
      <c r="G37" s="491"/>
    </row>
    <row r="38" spans="1:7" s="329" customFormat="1" ht="12" customHeight="1" thickBot="1" x14ac:dyDescent="0.25">
      <c r="A38" s="472"/>
      <c r="B38" s="332" t="s">
        <v>656</v>
      </c>
      <c r="C38" s="335">
        <f>'Lista Vrf Vuln'!G469</f>
        <v>0.5</v>
      </c>
      <c r="D38" s="334">
        <f t="shared" si="0"/>
        <v>0.16666666666666666</v>
      </c>
      <c r="E38" s="480"/>
      <c r="F38" s="482"/>
      <c r="G38" s="491"/>
    </row>
    <row r="39" spans="1:7" s="329" customFormat="1" ht="12" customHeight="1" thickBot="1" x14ac:dyDescent="0.25">
      <c r="A39" s="473"/>
      <c r="B39" s="336" t="s">
        <v>655</v>
      </c>
      <c r="C39" s="337">
        <f>'Lista Vrf Vuln'!G479</f>
        <v>0.5</v>
      </c>
      <c r="D39" s="338">
        <f t="shared" si="0"/>
        <v>0.16666666666666666</v>
      </c>
      <c r="E39" s="480"/>
      <c r="F39" s="483"/>
      <c r="G39" s="492"/>
    </row>
    <row r="40" spans="1:7" s="329" customFormat="1" ht="12.75" x14ac:dyDescent="0.2">
      <c r="A40" s="353"/>
      <c r="B40" s="353"/>
      <c r="D40" s="354"/>
      <c r="E40" s="355"/>
      <c r="F40" s="355"/>
    </row>
  </sheetData>
  <sheetProtection sheet="1" objects="1" scenarios="1"/>
  <mergeCells count="18">
    <mergeCell ref="A14:A19"/>
    <mergeCell ref="E28:E39"/>
    <mergeCell ref="A29:A39"/>
    <mergeCell ref="A3:G3"/>
    <mergeCell ref="A1:G1"/>
    <mergeCell ref="A5:B5"/>
    <mergeCell ref="E6:E12"/>
    <mergeCell ref="A7:A12"/>
    <mergeCell ref="F6:F39"/>
    <mergeCell ref="E20:E25"/>
    <mergeCell ref="A21:A25"/>
    <mergeCell ref="E26:E27"/>
    <mergeCell ref="A6:B6"/>
    <mergeCell ref="A20:B20"/>
    <mergeCell ref="A26:B26"/>
    <mergeCell ref="A28:B28"/>
    <mergeCell ref="G6:G39"/>
    <mergeCell ref="E13:E19"/>
  </mergeCells>
  <hyperlinks>
    <hyperlink ref="G6:G39" location="Risco!A1" display="Risco!A1" xr:uid="{76017315-979A-493E-BA4E-2DB8752DDDBA}"/>
  </hyperlink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94"/>
  <sheetViews>
    <sheetView topLeftCell="B1" zoomScaleNormal="100" workbookViewId="0">
      <selection activeCell="O17" sqref="O17"/>
    </sheetView>
  </sheetViews>
  <sheetFormatPr defaultRowHeight="15" x14ac:dyDescent="0.25"/>
  <cols>
    <col min="1" max="1" width="4.42578125" style="228" bestFit="1" customWidth="1"/>
    <col min="2" max="2" width="34" style="230" customWidth="1"/>
    <col min="3" max="17" width="5.5703125" style="227" customWidth="1"/>
    <col min="18" max="18" width="9" style="227" customWidth="1"/>
    <col min="19" max="19" width="11.42578125" style="227" customWidth="1"/>
    <col min="20" max="16384" width="9.140625" style="8"/>
  </cols>
  <sheetData>
    <row r="1" spans="1:19" s="11" customFormat="1" ht="15.75" x14ac:dyDescent="0.2">
      <c r="A1" s="502" t="s">
        <v>278</v>
      </c>
      <c r="B1" s="502"/>
      <c r="C1" s="502"/>
      <c r="D1" s="502"/>
      <c r="E1" s="502"/>
      <c r="F1" s="502"/>
      <c r="G1" s="502"/>
      <c r="H1" s="502"/>
      <c r="I1" s="502"/>
      <c r="J1" s="502"/>
      <c r="K1" s="502"/>
      <c r="L1" s="502"/>
      <c r="M1" s="502"/>
      <c r="N1" s="502"/>
      <c r="O1" s="502"/>
      <c r="P1" s="502"/>
      <c r="Q1" s="502"/>
      <c r="R1" s="502"/>
      <c r="S1" s="502"/>
    </row>
    <row r="2" spans="1:19" s="11" customFormat="1" ht="16.5" thickBot="1" x14ac:dyDescent="0.25">
      <c r="A2" s="305"/>
      <c r="B2" s="305"/>
      <c r="C2" s="305"/>
      <c r="D2" s="305"/>
      <c r="E2" s="305"/>
      <c r="F2" s="305"/>
      <c r="G2" s="305"/>
      <c r="H2" s="305"/>
      <c r="I2" s="305"/>
      <c r="J2" s="305"/>
      <c r="K2" s="305"/>
      <c r="L2" s="305"/>
      <c r="M2" s="305"/>
      <c r="N2" s="305"/>
      <c r="O2" s="305"/>
      <c r="P2" s="305"/>
      <c r="Q2" s="305"/>
      <c r="R2" s="305"/>
      <c r="S2" s="305"/>
    </row>
    <row r="3" spans="1:19" ht="16.5" thickBot="1" x14ac:dyDescent="0.3">
      <c r="A3" s="513" t="s">
        <v>661</v>
      </c>
      <c r="B3" s="514"/>
      <c r="C3" s="514"/>
      <c r="D3" s="514"/>
      <c r="E3" s="514"/>
      <c r="F3" s="514"/>
      <c r="G3" s="514"/>
      <c r="H3" s="514"/>
      <c r="I3" s="514"/>
      <c r="J3" s="514"/>
      <c r="K3" s="514"/>
      <c r="L3" s="514"/>
      <c r="M3" s="514"/>
      <c r="N3" s="514"/>
      <c r="O3" s="514"/>
      <c r="P3" s="514"/>
      <c r="Q3" s="514"/>
      <c r="R3" s="514"/>
      <c r="S3" s="515"/>
    </row>
    <row r="5" spans="1:19" x14ac:dyDescent="0.25">
      <c r="A5" s="291" t="s">
        <v>657</v>
      </c>
      <c r="B5" s="8"/>
    </row>
    <row r="6" spans="1:19" x14ac:dyDescent="0.25">
      <c r="B6" s="291" t="s">
        <v>658</v>
      </c>
    </row>
    <row r="7" spans="1:19" x14ac:dyDescent="0.25">
      <c r="B7" s="291" t="s">
        <v>659</v>
      </c>
    </row>
    <row r="8" spans="1:19" x14ac:dyDescent="0.25">
      <c r="B8" s="291" t="s">
        <v>660</v>
      </c>
    </row>
    <row r="9" spans="1:19" x14ac:dyDescent="0.25">
      <c r="B9" s="291" t="s">
        <v>662</v>
      </c>
    </row>
    <row r="10" spans="1:19" x14ac:dyDescent="0.25">
      <c r="B10" s="229" t="s">
        <v>738</v>
      </c>
    </row>
    <row r="11" spans="1:19" ht="15.75" thickBot="1" x14ac:dyDescent="0.3">
      <c r="B11" s="229"/>
    </row>
    <row r="12" spans="1:19" ht="16.5" thickBot="1" x14ac:dyDescent="0.3">
      <c r="A12" s="513" t="s">
        <v>465</v>
      </c>
      <c r="B12" s="514"/>
      <c r="C12" s="514"/>
      <c r="D12" s="514"/>
      <c r="E12" s="514"/>
      <c r="F12" s="514"/>
      <c r="G12" s="514"/>
      <c r="H12" s="514"/>
      <c r="I12" s="514"/>
      <c r="J12" s="514"/>
      <c r="K12" s="514"/>
      <c r="L12" s="514"/>
      <c r="M12" s="514"/>
      <c r="N12" s="514"/>
      <c r="O12" s="514"/>
      <c r="P12" s="514"/>
      <c r="Q12" s="514"/>
      <c r="R12" s="514"/>
      <c r="S12" s="515"/>
    </row>
    <row r="13" spans="1:19" s="226" customFormat="1" ht="15.75" x14ac:dyDescent="0.25">
      <c r="A13" s="498" t="s">
        <v>342</v>
      </c>
      <c r="B13" s="499"/>
      <c r="C13" s="495" t="s">
        <v>341</v>
      </c>
      <c r="D13" s="496"/>
      <c r="E13" s="496"/>
      <c r="F13" s="496"/>
      <c r="G13" s="497"/>
      <c r="H13" s="496" t="s">
        <v>340</v>
      </c>
      <c r="I13" s="496"/>
      <c r="J13" s="496"/>
      <c r="K13" s="496"/>
      <c r="L13" s="497"/>
      <c r="M13" s="496" t="s">
        <v>339</v>
      </c>
      <c r="N13" s="496"/>
      <c r="O13" s="496"/>
      <c r="P13" s="496"/>
      <c r="Q13" s="497"/>
      <c r="R13" s="510" t="s">
        <v>338</v>
      </c>
      <c r="S13" s="510" t="s">
        <v>337</v>
      </c>
    </row>
    <row r="14" spans="1:19" ht="15.75" thickBot="1" x14ac:dyDescent="0.3">
      <c r="A14" s="527"/>
      <c r="B14" s="528"/>
      <c r="C14" s="299" t="s">
        <v>84</v>
      </c>
      <c r="D14" s="300" t="s">
        <v>85</v>
      </c>
      <c r="E14" s="300" t="s">
        <v>86</v>
      </c>
      <c r="F14" s="300" t="s">
        <v>87</v>
      </c>
      <c r="G14" s="301" t="s">
        <v>88</v>
      </c>
      <c r="H14" s="302" t="s">
        <v>84</v>
      </c>
      <c r="I14" s="300" t="s">
        <v>85</v>
      </c>
      <c r="J14" s="300" t="s">
        <v>86</v>
      </c>
      <c r="K14" s="300" t="s">
        <v>87</v>
      </c>
      <c r="L14" s="301" t="s">
        <v>88</v>
      </c>
      <c r="M14" s="302" t="s">
        <v>84</v>
      </c>
      <c r="N14" s="300" t="s">
        <v>85</v>
      </c>
      <c r="O14" s="300" t="s">
        <v>86</v>
      </c>
      <c r="P14" s="300" t="s">
        <v>87</v>
      </c>
      <c r="Q14" s="301" t="s">
        <v>88</v>
      </c>
      <c r="R14" s="512"/>
      <c r="S14" s="512"/>
    </row>
    <row r="15" spans="1:19" ht="15" customHeight="1" x14ac:dyDescent="0.25">
      <c r="A15" s="231" t="s">
        <v>464</v>
      </c>
      <c r="B15" s="314" t="s">
        <v>427</v>
      </c>
      <c r="C15" s="232" t="s">
        <v>276</v>
      </c>
      <c r="D15" s="233" t="s">
        <v>276</v>
      </c>
      <c r="E15" s="233" t="s">
        <v>276</v>
      </c>
      <c r="F15" s="233" t="s">
        <v>276</v>
      </c>
      <c r="G15" s="445">
        <f>IF(C15 = "NA",0,AVERAGE(C15:F15))</f>
        <v>0</v>
      </c>
      <c r="H15" s="232">
        <v>3</v>
      </c>
      <c r="I15" s="233">
        <v>3</v>
      </c>
      <c r="J15" s="233">
        <v>3</v>
      </c>
      <c r="K15" s="233">
        <v>3</v>
      </c>
      <c r="L15" s="445">
        <f>IF(H15 = "NA",0,AVERAGE(H15:K15))</f>
        <v>3</v>
      </c>
      <c r="M15" s="232" t="s">
        <v>276</v>
      </c>
      <c r="N15" s="233" t="s">
        <v>276</v>
      </c>
      <c r="O15" s="233" t="s">
        <v>276</v>
      </c>
      <c r="P15" s="233" t="s">
        <v>276</v>
      </c>
      <c r="Q15" s="234">
        <f>IF(M15 = "NA",0,AVERAGE(M15:P15))</f>
        <v>0</v>
      </c>
      <c r="R15" s="447" t="str">
        <f>IF(C15="NA","-",AVERAGE(G15,L15,Q15))</f>
        <v>-</v>
      </c>
      <c r="S15" s="235">
        <v>2</v>
      </c>
    </row>
    <row r="16" spans="1:19" ht="15" customHeight="1" x14ac:dyDescent="0.25">
      <c r="A16" s="236" t="s">
        <v>463</v>
      </c>
      <c r="B16" s="315" t="s">
        <v>396</v>
      </c>
      <c r="C16" s="238">
        <v>2</v>
      </c>
      <c r="D16" s="239">
        <v>2</v>
      </c>
      <c r="E16" s="239">
        <v>2</v>
      </c>
      <c r="F16" s="239">
        <v>2</v>
      </c>
      <c r="G16" s="266">
        <f t="shared" ref="G16:G22" si="0">IF(C16 = "NA",0,AVERAGE(C16:F16))</f>
        <v>2</v>
      </c>
      <c r="H16" s="238">
        <v>2</v>
      </c>
      <c r="I16" s="239">
        <v>2</v>
      </c>
      <c r="J16" s="239">
        <v>2</v>
      </c>
      <c r="K16" s="239">
        <v>2</v>
      </c>
      <c r="L16" s="266">
        <f t="shared" ref="L16:L22" si="1">IF(H16 = "NA",0,AVERAGE(H16:K16))</f>
        <v>2</v>
      </c>
      <c r="M16" s="238">
        <v>3</v>
      </c>
      <c r="N16" s="239">
        <v>3</v>
      </c>
      <c r="O16" s="239">
        <v>3</v>
      </c>
      <c r="P16" s="239">
        <v>3</v>
      </c>
      <c r="Q16" s="240">
        <f t="shared" ref="Q16:Q22" si="2">IF(M16 = "NA",0,AVERAGE(M16:P16))</f>
        <v>3</v>
      </c>
      <c r="R16" s="448">
        <f t="shared" ref="R16:R22" si="3">IF(C16="NA","-",AVERAGE(G16,L16,Q16))</f>
        <v>2.3333333333333335</v>
      </c>
      <c r="S16" s="235">
        <v>1</v>
      </c>
    </row>
    <row r="17" spans="1:19" ht="25.5" x14ac:dyDescent="0.25">
      <c r="A17" s="236" t="s">
        <v>462</v>
      </c>
      <c r="B17" s="315" t="s">
        <v>453</v>
      </c>
      <c r="C17" s="238">
        <v>2</v>
      </c>
      <c r="D17" s="239">
        <v>2</v>
      </c>
      <c r="E17" s="239">
        <v>2</v>
      </c>
      <c r="F17" s="239">
        <v>2</v>
      </c>
      <c r="G17" s="266">
        <f t="shared" si="0"/>
        <v>2</v>
      </c>
      <c r="H17" s="238">
        <v>2</v>
      </c>
      <c r="I17" s="239">
        <v>2</v>
      </c>
      <c r="J17" s="239">
        <v>2</v>
      </c>
      <c r="K17" s="239">
        <v>2</v>
      </c>
      <c r="L17" s="266">
        <f t="shared" si="1"/>
        <v>2</v>
      </c>
      <c r="M17" s="238">
        <v>3</v>
      </c>
      <c r="N17" s="239">
        <v>3</v>
      </c>
      <c r="O17" s="239">
        <v>3</v>
      </c>
      <c r="P17" s="239">
        <v>3</v>
      </c>
      <c r="Q17" s="240">
        <f t="shared" si="2"/>
        <v>3</v>
      </c>
      <c r="R17" s="448">
        <f t="shared" si="3"/>
        <v>2.3333333333333335</v>
      </c>
      <c r="S17" s="235">
        <v>3</v>
      </c>
    </row>
    <row r="18" spans="1:19" ht="25.5" x14ac:dyDescent="0.25">
      <c r="A18" s="236" t="s">
        <v>461</v>
      </c>
      <c r="B18" s="315" t="s">
        <v>393</v>
      </c>
      <c r="C18" s="238">
        <v>2</v>
      </c>
      <c r="D18" s="239">
        <v>2</v>
      </c>
      <c r="E18" s="239">
        <v>2</v>
      </c>
      <c r="F18" s="239">
        <v>2</v>
      </c>
      <c r="G18" s="266">
        <f t="shared" si="0"/>
        <v>2</v>
      </c>
      <c r="H18" s="238">
        <v>2</v>
      </c>
      <c r="I18" s="239">
        <v>2</v>
      </c>
      <c r="J18" s="239">
        <v>2</v>
      </c>
      <c r="K18" s="239">
        <v>2</v>
      </c>
      <c r="L18" s="266">
        <f t="shared" si="1"/>
        <v>2</v>
      </c>
      <c r="M18" s="238">
        <v>3</v>
      </c>
      <c r="N18" s="239">
        <v>3</v>
      </c>
      <c r="O18" s="239">
        <v>3</v>
      </c>
      <c r="P18" s="239">
        <v>3</v>
      </c>
      <c r="Q18" s="240">
        <f t="shared" si="2"/>
        <v>3</v>
      </c>
      <c r="R18" s="448">
        <f t="shared" si="3"/>
        <v>2.3333333333333335</v>
      </c>
      <c r="S18" s="235">
        <v>2</v>
      </c>
    </row>
    <row r="19" spans="1:19" ht="25.5" x14ac:dyDescent="0.25">
      <c r="A19" s="236" t="s">
        <v>460</v>
      </c>
      <c r="B19" s="315" t="s">
        <v>391</v>
      </c>
      <c r="C19" s="238">
        <v>2</v>
      </c>
      <c r="D19" s="239">
        <v>2</v>
      </c>
      <c r="E19" s="239">
        <v>2</v>
      </c>
      <c r="F19" s="239">
        <v>2</v>
      </c>
      <c r="G19" s="266">
        <f t="shared" si="0"/>
        <v>2</v>
      </c>
      <c r="H19" s="238">
        <v>2</v>
      </c>
      <c r="I19" s="239">
        <v>2</v>
      </c>
      <c r="J19" s="239">
        <v>2</v>
      </c>
      <c r="K19" s="239">
        <v>2</v>
      </c>
      <c r="L19" s="266">
        <f t="shared" si="1"/>
        <v>2</v>
      </c>
      <c r="M19" s="238">
        <v>3</v>
      </c>
      <c r="N19" s="239">
        <v>3</v>
      </c>
      <c r="O19" s="239">
        <v>3</v>
      </c>
      <c r="P19" s="239">
        <v>3</v>
      </c>
      <c r="Q19" s="240">
        <f t="shared" si="2"/>
        <v>3</v>
      </c>
      <c r="R19" s="448">
        <f t="shared" si="3"/>
        <v>2.3333333333333335</v>
      </c>
      <c r="S19" s="235">
        <v>1</v>
      </c>
    </row>
    <row r="20" spans="1:19" ht="25.5" x14ac:dyDescent="0.25">
      <c r="A20" s="236" t="s">
        <v>459</v>
      </c>
      <c r="B20" s="315" t="s">
        <v>389</v>
      </c>
      <c r="C20" s="238">
        <v>2</v>
      </c>
      <c r="D20" s="239">
        <v>2</v>
      </c>
      <c r="E20" s="239">
        <v>2</v>
      </c>
      <c r="F20" s="239">
        <v>2</v>
      </c>
      <c r="G20" s="266">
        <f t="shared" si="0"/>
        <v>2</v>
      </c>
      <c r="H20" s="238">
        <v>2</v>
      </c>
      <c r="I20" s="239">
        <v>2</v>
      </c>
      <c r="J20" s="239">
        <v>2</v>
      </c>
      <c r="K20" s="239">
        <v>2</v>
      </c>
      <c r="L20" s="266">
        <f t="shared" si="1"/>
        <v>2</v>
      </c>
      <c r="M20" s="238">
        <v>3</v>
      </c>
      <c r="N20" s="239">
        <v>3</v>
      </c>
      <c r="O20" s="239">
        <v>3</v>
      </c>
      <c r="P20" s="239">
        <v>3</v>
      </c>
      <c r="Q20" s="240">
        <f t="shared" si="2"/>
        <v>3</v>
      </c>
      <c r="R20" s="448">
        <f t="shared" si="3"/>
        <v>2.3333333333333335</v>
      </c>
      <c r="S20" s="235">
        <v>3</v>
      </c>
    </row>
    <row r="21" spans="1:19" x14ac:dyDescent="0.25">
      <c r="A21" s="236" t="s">
        <v>458</v>
      </c>
      <c r="B21" s="315" t="s">
        <v>411</v>
      </c>
      <c r="C21" s="238">
        <v>2</v>
      </c>
      <c r="D21" s="239">
        <v>2</v>
      </c>
      <c r="E21" s="239">
        <v>2</v>
      </c>
      <c r="F21" s="239">
        <v>2</v>
      </c>
      <c r="G21" s="266">
        <f t="shared" si="0"/>
        <v>2</v>
      </c>
      <c r="H21" s="238">
        <v>2</v>
      </c>
      <c r="I21" s="239">
        <v>2</v>
      </c>
      <c r="J21" s="239">
        <v>2</v>
      </c>
      <c r="K21" s="239">
        <v>2</v>
      </c>
      <c r="L21" s="266">
        <f t="shared" si="1"/>
        <v>2</v>
      </c>
      <c r="M21" s="238">
        <v>3</v>
      </c>
      <c r="N21" s="239">
        <v>3</v>
      </c>
      <c r="O21" s="239">
        <v>3</v>
      </c>
      <c r="P21" s="239">
        <v>3</v>
      </c>
      <c r="Q21" s="240">
        <f t="shared" si="2"/>
        <v>3</v>
      </c>
      <c r="R21" s="448">
        <f t="shared" si="3"/>
        <v>2.3333333333333335</v>
      </c>
      <c r="S21" s="235">
        <v>2</v>
      </c>
    </row>
    <row r="22" spans="1:19" ht="26.25" thickBot="1" x14ac:dyDescent="0.3">
      <c r="A22" s="243" t="s">
        <v>457</v>
      </c>
      <c r="B22" s="316" t="s">
        <v>634</v>
      </c>
      <c r="C22" s="245" t="s">
        <v>276</v>
      </c>
      <c r="D22" s="246" t="s">
        <v>276</v>
      </c>
      <c r="E22" s="246" t="s">
        <v>276</v>
      </c>
      <c r="F22" s="246" t="s">
        <v>276</v>
      </c>
      <c r="G22" s="446">
        <f t="shared" si="0"/>
        <v>0</v>
      </c>
      <c r="H22" s="245">
        <v>2</v>
      </c>
      <c r="I22" s="246">
        <v>2</v>
      </c>
      <c r="J22" s="246">
        <v>2</v>
      </c>
      <c r="K22" s="246">
        <v>2</v>
      </c>
      <c r="L22" s="446">
        <f t="shared" si="1"/>
        <v>2</v>
      </c>
      <c r="M22" s="245">
        <v>3</v>
      </c>
      <c r="N22" s="246">
        <v>3</v>
      </c>
      <c r="O22" s="246">
        <v>3</v>
      </c>
      <c r="P22" s="246">
        <v>3</v>
      </c>
      <c r="Q22" s="247">
        <f t="shared" si="2"/>
        <v>3</v>
      </c>
      <c r="R22" s="449" t="str">
        <f t="shared" si="3"/>
        <v>-</v>
      </c>
      <c r="S22" s="249">
        <v>1</v>
      </c>
    </row>
    <row r="23" spans="1:19" s="18" customFormat="1" ht="15" customHeight="1" thickBot="1" x14ac:dyDescent="0.3">
      <c r="A23" s="250"/>
      <c r="B23" s="269" t="s">
        <v>334</v>
      </c>
      <c r="C23" s="251">
        <f t="shared" ref="C23:F23" si="4">AVERAGEIF((C15:C22),"&lt;&gt;0")</f>
        <v>2</v>
      </c>
      <c r="D23" s="252">
        <f t="shared" si="4"/>
        <v>2</v>
      </c>
      <c r="E23" s="252">
        <f t="shared" si="4"/>
        <v>2</v>
      </c>
      <c r="F23" s="252">
        <f t="shared" si="4"/>
        <v>2</v>
      </c>
      <c r="G23" s="324">
        <f>AVERAGEIF((G15:G22),"&lt;&gt;0")</f>
        <v>2</v>
      </c>
      <c r="H23" s="251">
        <f t="shared" ref="H23:Q23" si="5">AVERAGEIF((H15:H22),"&lt;&gt;0")</f>
        <v>2.125</v>
      </c>
      <c r="I23" s="252">
        <f t="shared" si="5"/>
        <v>2.125</v>
      </c>
      <c r="J23" s="252">
        <f t="shared" si="5"/>
        <v>2.125</v>
      </c>
      <c r="K23" s="252">
        <f t="shared" si="5"/>
        <v>2.125</v>
      </c>
      <c r="L23" s="253">
        <f t="shared" si="5"/>
        <v>2.125</v>
      </c>
      <c r="M23" s="254">
        <f t="shared" si="5"/>
        <v>3</v>
      </c>
      <c r="N23" s="252">
        <f t="shared" si="5"/>
        <v>3</v>
      </c>
      <c r="O23" s="252">
        <f t="shared" si="5"/>
        <v>3</v>
      </c>
      <c r="P23" s="252">
        <f t="shared" si="5"/>
        <v>3</v>
      </c>
      <c r="Q23" s="253">
        <f t="shared" si="5"/>
        <v>3</v>
      </c>
      <c r="R23" s="255"/>
      <c r="S23" s="227"/>
    </row>
    <row r="24" spans="1:19" ht="15" customHeight="1" thickBot="1" x14ac:dyDescent="0.3">
      <c r="A24" s="256"/>
      <c r="B24" s="257" t="s">
        <v>333</v>
      </c>
      <c r="C24" s="280"/>
      <c r="D24" s="280"/>
      <c r="E24" s="280"/>
      <c r="F24" s="280"/>
      <c r="G24" s="281"/>
      <c r="H24" s="281"/>
      <c r="I24" s="281"/>
      <c r="J24" s="281"/>
      <c r="K24" s="281"/>
      <c r="L24" s="281"/>
      <c r="M24" s="281"/>
      <c r="N24" s="281"/>
      <c r="O24" s="281"/>
      <c r="P24" s="281"/>
      <c r="Q24" s="282">
        <f>AVERAGE(G23,L23,Q23)</f>
        <v>2.375</v>
      </c>
      <c r="R24" s="255"/>
    </row>
    <row r="25" spans="1:19" ht="15" customHeight="1" thickBot="1" x14ac:dyDescent="0.3">
      <c r="A25" s="306"/>
      <c r="B25" s="307"/>
      <c r="C25" s="308"/>
      <c r="D25" s="308"/>
      <c r="E25" s="308"/>
      <c r="F25" s="308"/>
      <c r="G25" s="309"/>
      <c r="H25" s="309"/>
      <c r="I25" s="309"/>
      <c r="J25" s="309"/>
      <c r="K25" s="309"/>
      <c r="L25" s="309"/>
      <c r="M25" s="309"/>
      <c r="N25" s="309"/>
      <c r="O25" s="309"/>
      <c r="P25" s="309"/>
      <c r="Q25" s="310"/>
      <c r="R25" s="255"/>
    </row>
    <row r="26" spans="1:19" s="12" customFormat="1" ht="16.5" thickBot="1" x14ac:dyDescent="0.3">
      <c r="A26" s="513" t="s">
        <v>643</v>
      </c>
      <c r="B26" s="514"/>
      <c r="C26" s="514"/>
      <c r="D26" s="514"/>
      <c r="E26" s="514"/>
      <c r="F26" s="514"/>
      <c r="G26" s="514"/>
      <c r="H26" s="514"/>
      <c r="I26" s="514"/>
      <c r="J26" s="514"/>
      <c r="K26" s="514"/>
      <c r="L26" s="514"/>
      <c r="M26" s="514"/>
      <c r="N26" s="514"/>
      <c r="O26" s="514"/>
      <c r="P26" s="514"/>
      <c r="Q26" s="514"/>
      <c r="R26" s="514"/>
      <c r="S26" s="515"/>
    </row>
    <row r="27" spans="1:19" s="303" customFormat="1" ht="15" customHeight="1" x14ac:dyDescent="0.25">
      <c r="A27" s="498" t="s">
        <v>342</v>
      </c>
      <c r="B27" s="499"/>
      <c r="C27" s="495" t="s">
        <v>341</v>
      </c>
      <c r="D27" s="496"/>
      <c r="E27" s="496"/>
      <c r="F27" s="496"/>
      <c r="G27" s="497"/>
      <c r="H27" s="495" t="s">
        <v>340</v>
      </c>
      <c r="I27" s="496"/>
      <c r="J27" s="496"/>
      <c r="K27" s="496"/>
      <c r="L27" s="497"/>
      <c r="M27" s="495" t="s">
        <v>339</v>
      </c>
      <c r="N27" s="496"/>
      <c r="O27" s="496"/>
      <c r="P27" s="496"/>
      <c r="Q27" s="497"/>
      <c r="R27" s="510" t="s">
        <v>338</v>
      </c>
      <c r="S27" s="510" t="s">
        <v>337</v>
      </c>
    </row>
    <row r="28" spans="1:19" s="12" customFormat="1" ht="15.75" thickBot="1" x14ac:dyDescent="0.3">
      <c r="A28" s="500"/>
      <c r="B28" s="501"/>
      <c r="C28" s="258" t="s">
        <v>84</v>
      </c>
      <c r="D28" s="259" t="s">
        <v>85</v>
      </c>
      <c r="E28" s="259" t="s">
        <v>86</v>
      </c>
      <c r="F28" s="259" t="s">
        <v>87</v>
      </c>
      <c r="G28" s="260" t="s">
        <v>88</v>
      </c>
      <c r="H28" s="258" t="s">
        <v>84</v>
      </c>
      <c r="I28" s="259" t="s">
        <v>85</v>
      </c>
      <c r="J28" s="259" t="s">
        <v>86</v>
      </c>
      <c r="K28" s="259" t="s">
        <v>87</v>
      </c>
      <c r="L28" s="260" t="s">
        <v>88</v>
      </c>
      <c r="M28" s="258" t="s">
        <v>84</v>
      </c>
      <c r="N28" s="259" t="s">
        <v>85</v>
      </c>
      <c r="O28" s="259" t="s">
        <v>86</v>
      </c>
      <c r="P28" s="259" t="s">
        <v>87</v>
      </c>
      <c r="Q28" s="260" t="s">
        <v>88</v>
      </c>
      <c r="R28" s="511"/>
      <c r="S28" s="512"/>
    </row>
    <row r="29" spans="1:19" ht="15" customHeight="1" x14ac:dyDescent="0.25">
      <c r="A29" s="236" t="s">
        <v>456</v>
      </c>
      <c r="B29" s="237" t="s">
        <v>427</v>
      </c>
      <c r="C29" s="311">
        <v>2</v>
      </c>
      <c r="D29" s="262">
        <v>2</v>
      </c>
      <c r="E29" s="262">
        <v>2</v>
      </c>
      <c r="F29" s="262">
        <v>2</v>
      </c>
      <c r="G29" s="312">
        <f>IF(C29 = "NA",0,AVERAGE(C29:F29))</f>
        <v>2</v>
      </c>
      <c r="H29" s="261">
        <v>2</v>
      </c>
      <c r="I29" s="262">
        <v>2</v>
      </c>
      <c r="J29" s="262">
        <v>2</v>
      </c>
      <c r="K29" s="262">
        <v>2</v>
      </c>
      <c r="L29" s="312">
        <f>IF(H29 = "NA",0,AVERAGE(H29:K29))</f>
        <v>2</v>
      </c>
      <c r="M29" s="261">
        <v>1</v>
      </c>
      <c r="N29" s="262">
        <v>1</v>
      </c>
      <c r="O29" s="262">
        <v>1</v>
      </c>
      <c r="P29" s="262">
        <v>1</v>
      </c>
      <c r="Q29" s="312">
        <f>IF(M29 = "NA",0,AVERAGE(M29:P29))</f>
        <v>1</v>
      </c>
      <c r="R29" s="264">
        <f>IF(C29="NA","-",AVERAGE(G29,L29,Q29))</f>
        <v>1.6666666666666667</v>
      </c>
      <c r="S29" s="265">
        <v>2</v>
      </c>
    </row>
    <row r="30" spans="1:19" x14ac:dyDescent="0.25">
      <c r="A30" s="236" t="s">
        <v>455</v>
      </c>
      <c r="B30" s="237" t="s">
        <v>396</v>
      </c>
      <c r="C30" s="238">
        <v>2</v>
      </c>
      <c r="D30" s="239">
        <v>2</v>
      </c>
      <c r="E30" s="239">
        <v>2</v>
      </c>
      <c r="F30" s="239">
        <v>2</v>
      </c>
      <c r="G30" s="312">
        <f t="shared" ref="G30:G36" si="6">IF(C30 = "NA",0,AVERAGE(C30:F30))</f>
        <v>2</v>
      </c>
      <c r="H30" s="241">
        <v>2</v>
      </c>
      <c r="I30" s="239">
        <v>2</v>
      </c>
      <c r="J30" s="239">
        <v>2</v>
      </c>
      <c r="K30" s="239">
        <v>2</v>
      </c>
      <c r="L30" s="312">
        <f t="shared" ref="L30:L36" si="7">IF(H30 = "NA",0,AVERAGE(H30:K30))</f>
        <v>2</v>
      </c>
      <c r="M30" s="241">
        <v>1</v>
      </c>
      <c r="N30" s="239">
        <v>1</v>
      </c>
      <c r="O30" s="239">
        <v>1</v>
      </c>
      <c r="P30" s="239">
        <v>1</v>
      </c>
      <c r="Q30" s="312">
        <f t="shared" ref="Q30:Q36" si="8">IF(M30 = "NA",0,AVERAGE(M30:P30))</f>
        <v>1</v>
      </c>
      <c r="R30" s="242">
        <f t="shared" ref="R30:R36" si="9">IF(C30="NA","-",AVERAGE(G30,L30,Q30))</f>
        <v>1.6666666666666667</v>
      </c>
      <c r="S30" s="267">
        <v>1</v>
      </c>
    </row>
    <row r="31" spans="1:19" ht="25.5" x14ac:dyDescent="0.25">
      <c r="A31" s="236" t="s">
        <v>454</v>
      </c>
      <c r="B31" s="237" t="s">
        <v>453</v>
      </c>
      <c r="C31" s="238">
        <v>2</v>
      </c>
      <c r="D31" s="239">
        <v>2</v>
      </c>
      <c r="E31" s="239">
        <v>2</v>
      </c>
      <c r="F31" s="239">
        <v>2</v>
      </c>
      <c r="G31" s="312">
        <f t="shared" si="6"/>
        <v>2</v>
      </c>
      <c r="H31" s="241">
        <v>2</v>
      </c>
      <c r="I31" s="239">
        <v>2</v>
      </c>
      <c r="J31" s="239">
        <v>2</v>
      </c>
      <c r="K31" s="239">
        <v>2</v>
      </c>
      <c r="L31" s="312">
        <f t="shared" si="7"/>
        <v>2</v>
      </c>
      <c r="M31" s="241">
        <v>1</v>
      </c>
      <c r="N31" s="239">
        <v>1</v>
      </c>
      <c r="O31" s="239">
        <v>1</v>
      </c>
      <c r="P31" s="239">
        <v>1</v>
      </c>
      <c r="Q31" s="312">
        <f t="shared" si="8"/>
        <v>1</v>
      </c>
      <c r="R31" s="242">
        <f t="shared" si="9"/>
        <v>1.6666666666666667</v>
      </c>
      <c r="S31" s="267">
        <v>3</v>
      </c>
    </row>
    <row r="32" spans="1:19" ht="25.5" x14ac:dyDescent="0.25">
      <c r="A32" s="236" t="s">
        <v>452</v>
      </c>
      <c r="B32" s="237" t="s">
        <v>393</v>
      </c>
      <c r="C32" s="238">
        <v>2</v>
      </c>
      <c r="D32" s="239">
        <v>2</v>
      </c>
      <c r="E32" s="239">
        <v>2</v>
      </c>
      <c r="F32" s="239">
        <v>2</v>
      </c>
      <c r="G32" s="312">
        <f t="shared" si="6"/>
        <v>2</v>
      </c>
      <c r="H32" s="241">
        <v>2</v>
      </c>
      <c r="I32" s="239">
        <v>2</v>
      </c>
      <c r="J32" s="239">
        <v>2</v>
      </c>
      <c r="K32" s="239">
        <v>2</v>
      </c>
      <c r="L32" s="312">
        <f t="shared" si="7"/>
        <v>2</v>
      </c>
      <c r="M32" s="241">
        <v>1</v>
      </c>
      <c r="N32" s="239">
        <v>1</v>
      </c>
      <c r="O32" s="239">
        <v>1</v>
      </c>
      <c r="P32" s="239">
        <v>1</v>
      </c>
      <c r="Q32" s="312">
        <f t="shared" si="8"/>
        <v>1</v>
      </c>
      <c r="R32" s="242">
        <f t="shared" si="9"/>
        <v>1.6666666666666667</v>
      </c>
      <c r="S32" s="267">
        <v>2</v>
      </c>
    </row>
    <row r="33" spans="1:19" ht="25.5" x14ac:dyDescent="0.25">
      <c r="A33" s="236" t="s">
        <v>451</v>
      </c>
      <c r="B33" s="237" t="s">
        <v>391</v>
      </c>
      <c r="C33" s="238">
        <v>2</v>
      </c>
      <c r="D33" s="239">
        <v>2</v>
      </c>
      <c r="E33" s="239">
        <v>2</v>
      </c>
      <c r="F33" s="239">
        <v>2</v>
      </c>
      <c r="G33" s="312">
        <f t="shared" si="6"/>
        <v>2</v>
      </c>
      <c r="H33" s="241">
        <v>2</v>
      </c>
      <c r="I33" s="239">
        <v>2</v>
      </c>
      <c r="J33" s="239">
        <v>2</v>
      </c>
      <c r="K33" s="239">
        <v>2</v>
      </c>
      <c r="L33" s="312">
        <f t="shared" si="7"/>
        <v>2</v>
      </c>
      <c r="M33" s="241">
        <v>1</v>
      </c>
      <c r="N33" s="239">
        <v>1</v>
      </c>
      <c r="O33" s="239">
        <v>1</v>
      </c>
      <c r="P33" s="239">
        <v>1</v>
      </c>
      <c r="Q33" s="312">
        <f t="shared" si="8"/>
        <v>1</v>
      </c>
      <c r="R33" s="242">
        <f t="shared" si="9"/>
        <v>1.6666666666666667</v>
      </c>
      <c r="S33" s="267">
        <v>1</v>
      </c>
    </row>
    <row r="34" spans="1:19" ht="25.5" x14ac:dyDescent="0.25">
      <c r="A34" s="236" t="s">
        <v>450</v>
      </c>
      <c r="B34" s="237" t="s">
        <v>389</v>
      </c>
      <c r="C34" s="238">
        <v>2</v>
      </c>
      <c r="D34" s="239">
        <v>2</v>
      </c>
      <c r="E34" s="239">
        <v>2</v>
      </c>
      <c r="F34" s="239">
        <v>2</v>
      </c>
      <c r="G34" s="312">
        <f t="shared" si="6"/>
        <v>2</v>
      </c>
      <c r="H34" s="241">
        <v>2</v>
      </c>
      <c r="I34" s="239">
        <v>2</v>
      </c>
      <c r="J34" s="239">
        <v>2</v>
      </c>
      <c r="K34" s="239">
        <v>2</v>
      </c>
      <c r="L34" s="312">
        <f t="shared" si="7"/>
        <v>2</v>
      </c>
      <c r="M34" s="241">
        <v>1</v>
      </c>
      <c r="N34" s="239">
        <v>1</v>
      </c>
      <c r="O34" s="239">
        <v>1</v>
      </c>
      <c r="P34" s="239">
        <v>1</v>
      </c>
      <c r="Q34" s="312">
        <f t="shared" si="8"/>
        <v>1</v>
      </c>
      <c r="R34" s="242">
        <f t="shared" si="9"/>
        <v>1.6666666666666667</v>
      </c>
      <c r="S34" s="267">
        <v>3</v>
      </c>
    </row>
    <row r="35" spans="1:19" ht="15" customHeight="1" x14ac:dyDescent="0.25">
      <c r="A35" s="236" t="s">
        <v>449</v>
      </c>
      <c r="B35" s="237" t="s">
        <v>411</v>
      </c>
      <c r="C35" s="238">
        <v>2</v>
      </c>
      <c r="D35" s="239">
        <v>2</v>
      </c>
      <c r="E35" s="239">
        <v>2</v>
      </c>
      <c r="F35" s="239">
        <v>2</v>
      </c>
      <c r="G35" s="312">
        <f t="shared" si="6"/>
        <v>2</v>
      </c>
      <c r="H35" s="241">
        <v>2</v>
      </c>
      <c r="I35" s="239">
        <v>2</v>
      </c>
      <c r="J35" s="239">
        <v>2</v>
      </c>
      <c r="K35" s="239">
        <v>2</v>
      </c>
      <c r="L35" s="312">
        <f t="shared" si="7"/>
        <v>2</v>
      </c>
      <c r="M35" s="241">
        <v>1</v>
      </c>
      <c r="N35" s="239">
        <v>1</v>
      </c>
      <c r="O35" s="239">
        <v>1</v>
      </c>
      <c r="P35" s="239">
        <v>1</v>
      </c>
      <c r="Q35" s="312">
        <f t="shared" si="8"/>
        <v>1</v>
      </c>
      <c r="R35" s="242">
        <f t="shared" si="9"/>
        <v>1.6666666666666667</v>
      </c>
      <c r="S35" s="267">
        <v>2</v>
      </c>
    </row>
    <row r="36" spans="1:19" ht="26.25" thickBot="1" x14ac:dyDescent="0.3">
      <c r="A36" s="243" t="s">
        <v>448</v>
      </c>
      <c r="B36" s="244" t="s">
        <v>634</v>
      </c>
      <c r="C36" s="271">
        <v>2</v>
      </c>
      <c r="D36" s="272">
        <v>2</v>
      </c>
      <c r="E36" s="272">
        <v>2</v>
      </c>
      <c r="F36" s="272">
        <v>2</v>
      </c>
      <c r="G36" s="317">
        <f t="shared" si="6"/>
        <v>2</v>
      </c>
      <c r="H36" s="289">
        <v>2</v>
      </c>
      <c r="I36" s="272">
        <v>2</v>
      </c>
      <c r="J36" s="272">
        <v>2</v>
      </c>
      <c r="K36" s="272">
        <v>2</v>
      </c>
      <c r="L36" s="317">
        <f t="shared" si="7"/>
        <v>2</v>
      </c>
      <c r="M36" s="289">
        <v>1</v>
      </c>
      <c r="N36" s="272">
        <v>1</v>
      </c>
      <c r="O36" s="272">
        <v>1</v>
      </c>
      <c r="P36" s="272">
        <v>1</v>
      </c>
      <c r="Q36" s="317">
        <f t="shared" si="8"/>
        <v>1</v>
      </c>
      <c r="R36" s="248">
        <f t="shared" si="9"/>
        <v>1.6666666666666667</v>
      </c>
      <c r="S36" s="268">
        <v>1</v>
      </c>
    </row>
    <row r="37" spans="1:19" s="18" customFormat="1" ht="15" customHeight="1" thickBot="1" x14ac:dyDescent="0.3">
      <c r="A37" s="250"/>
      <c r="B37" s="269" t="s">
        <v>334</v>
      </c>
      <c r="C37" s="274">
        <f>AVERAGEIF((C29:C36),"&lt;&gt;0")</f>
        <v>2</v>
      </c>
      <c r="D37" s="275">
        <f t="shared" ref="D37:Q37" si="10">AVERAGEIF((D29:D36),"&lt;&gt;0")</f>
        <v>2</v>
      </c>
      <c r="E37" s="275">
        <f t="shared" si="10"/>
        <v>2</v>
      </c>
      <c r="F37" s="275">
        <f t="shared" si="10"/>
        <v>2</v>
      </c>
      <c r="G37" s="276">
        <f t="shared" si="10"/>
        <v>2</v>
      </c>
      <c r="H37" s="277">
        <f t="shared" si="10"/>
        <v>2</v>
      </c>
      <c r="I37" s="275">
        <f t="shared" si="10"/>
        <v>2</v>
      </c>
      <c r="J37" s="275">
        <f t="shared" si="10"/>
        <v>2</v>
      </c>
      <c r="K37" s="275">
        <f t="shared" si="10"/>
        <v>2</v>
      </c>
      <c r="L37" s="276">
        <f t="shared" si="10"/>
        <v>2</v>
      </c>
      <c r="M37" s="277">
        <f t="shared" si="10"/>
        <v>1</v>
      </c>
      <c r="N37" s="275">
        <f t="shared" si="10"/>
        <v>1</v>
      </c>
      <c r="O37" s="275">
        <f t="shared" si="10"/>
        <v>1</v>
      </c>
      <c r="P37" s="275">
        <f t="shared" si="10"/>
        <v>1</v>
      </c>
      <c r="Q37" s="276">
        <f t="shared" si="10"/>
        <v>1</v>
      </c>
      <c r="R37" s="255"/>
      <c r="S37" s="227"/>
    </row>
    <row r="38" spans="1:19" ht="15" customHeight="1" thickBot="1" x14ac:dyDescent="0.3">
      <c r="A38" s="256"/>
      <c r="B38" s="257" t="s">
        <v>333</v>
      </c>
      <c r="C38" s="280"/>
      <c r="D38" s="280"/>
      <c r="E38" s="280"/>
      <c r="F38" s="280"/>
      <c r="G38" s="281"/>
      <c r="H38" s="281"/>
      <c r="I38" s="281"/>
      <c r="J38" s="281"/>
      <c r="K38" s="281"/>
      <c r="L38" s="281"/>
      <c r="M38" s="281"/>
      <c r="N38" s="281"/>
      <c r="O38" s="281"/>
      <c r="P38" s="281"/>
      <c r="Q38" s="282">
        <f>AVERAGE(G37,L37,Q37)</f>
        <v>1.6666666666666667</v>
      </c>
      <c r="R38" s="255"/>
    </row>
    <row r="39" spans="1:19" ht="15.75" thickBot="1" x14ac:dyDescent="0.3">
      <c r="R39" s="255"/>
    </row>
    <row r="40" spans="1:19" s="12" customFormat="1" ht="16.5" thickBot="1" x14ac:dyDescent="0.3">
      <c r="A40" s="513" t="s">
        <v>447</v>
      </c>
      <c r="B40" s="514"/>
      <c r="C40" s="514"/>
      <c r="D40" s="514"/>
      <c r="E40" s="514"/>
      <c r="F40" s="514"/>
      <c r="G40" s="514"/>
      <c r="H40" s="514"/>
      <c r="I40" s="514"/>
      <c r="J40" s="514"/>
      <c r="K40" s="514"/>
      <c r="L40" s="514"/>
      <c r="M40" s="514"/>
      <c r="N40" s="514"/>
      <c r="O40" s="514"/>
      <c r="P40" s="514"/>
      <c r="Q40" s="514"/>
      <c r="R40" s="514"/>
      <c r="S40" s="515"/>
    </row>
    <row r="41" spans="1:19" s="303" customFormat="1" ht="15" customHeight="1" x14ac:dyDescent="0.25">
      <c r="A41" s="498" t="s">
        <v>342</v>
      </c>
      <c r="B41" s="499"/>
      <c r="C41" s="495" t="s">
        <v>341</v>
      </c>
      <c r="D41" s="496"/>
      <c r="E41" s="496"/>
      <c r="F41" s="496"/>
      <c r="G41" s="497"/>
      <c r="H41" s="495" t="s">
        <v>340</v>
      </c>
      <c r="I41" s="496"/>
      <c r="J41" s="496"/>
      <c r="K41" s="496"/>
      <c r="L41" s="497"/>
      <c r="M41" s="495" t="s">
        <v>339</v>
      </c>
      <c r="N41" s="496"/>
      <c r="O41" s="496"/>
      <c r="P41" s="496"/>
      <c r="Q41" s="497"/>
      <c r="R41" s="510" t="s">
        <v>338</v>
      </c>
      <c r="S41" s="510" t="s">
        <v>337</v>
      </c>
    </row>
    <row r="42" spans="1:19" s="12" customFormat="1" ht="15.75" thickBot="1" x14ac:dyDescent="0.3">
      <c r="A42" s="500"/>
      <c r="B42" s="501"/>
      <c r="C42" s="258" t="s">
        <v>84</v>
      </c>
      <c r="D42" s="259" t="s">
        <v>85</v>
      </c>
      <c r="E42" s="259" t="s">
        <v>86</v>
      </c>
      <c r="F42" s="259" t="s">
        <v>87</v>
      </c>
      <c r="G42" s="260" t="s">
        <v>88</v>
      </c>
      <c r="H42" s="258" t="s">
        <v>84</v>
      </c>
      <c r="I42" s="259" t="s">
        <v>85</v>
      </c>
      <c r="J42" s="259" t="s">
        <v>86</v>
      </c>
      <c r="K42" s="259" t="s">
        <v>87</v>
      </c>
      <c r="L42" s="260" t="s">
        <v>88</v>
      </c>
      <c r="M42" s="258" t="s">
        <v>84</v>
      </c>
      <c r="N42" s="259" t="s">
        <v>85</v>
      </c>
      <c r="O42" s="259" t="s">
        <v>86</v>
      </c>
      <c r="P42" s="259" t="s">
        <v>87</v>
      </c>
      <c r="Q42" s="260" t="s">
        <v>88</v>
      </c>
      <c r="R42" s="511"/>
      <c r="S42" s="512"/>
    </row>
    <row r="43" spans="1:19" ht="15" customHeight="1" x14ac:dyDescent="0.25">
      <c r="A43" s="236" t="s">
        <v>446</v>
      </c>
      <c r="B43" s="237" t="s">
        <v>377</v>
      </c>
      <c r="C43" s="311">
        <v>1</v>
      </c>
      <c r="D43" s="262">
        <v>2</v>
      </c>
      <c r="E43" s="262">
        <v>3</v>
      </c>
      <c r="F43" s="262">
        <v>1</v>
      </c>
      <c r="G43" s="312">
        <f>IF(C43 = "NA",0,AVERAGE(C43:F43))</f>
        <v>1.75</v>
      </c>
      <c r="H43" s="311">
        <v>2</v>
      </c>
      <c r="I43" s="262">
        <v>3</v>
      </c>
      <c r="J43" s="262">
        <v>1</v>
      </c>
      <c r="K43" s="262">
        <v>2</v>
      </c>
      <c r="L43" s="312">
        <f>IF(H43 = "NA",0,AVERAGE(H43:K43))</f>
        <v>2</v>
      </c>
      <c r="M43" s="311">
        <v>1</v>
      </c>
      <c r="N43" s="262">
        <v>2</v>
      </c>
      <c r="O43" s="262">
        <v>3</v>
      </c>
      <c r="P43" s="262">
        <v>1</v>
      </c>
      <c r="Q43" s="312">
        <f>IF(M43 = "NA",0,AVERAGE(M43:P43))</f>
        <v>1.75</v>
      </c>
      <c r="R43" s="264">
        <f>IF(C43="NA","-",AVERAGE(G43,L43,Q43))</f>
        <v>1.8333333333333333</v>
      </c>
      <c r="S43" s="265">
        <v>3</v>
      </c>
    </row>
    <row r="44" spans="1:19" ht="25.5" x14ac:dyDescent="0.25">
      <c r="A44" s="236" t="s">
        <v>445</v>
      </c>
      <c r="B44" s="237" t="s">
        <v>361</v>
      </c>
      <c r="C44" s="238">
        <v>1</v>
      </c>
      <c r="D44" s="239">
        <v>2</v>
      </c>
      <c r="E44" s="239">
        <v>3</v>
      </c>
      <c r="F44" s="239">
        <v>1</v>
      </c>
      <c r="G44" s="312">
        <f t="shared" ref="G44:G51" si="11">IF(C44 = "NA",0,AVERAGE(C44:F44))</f>
        <v>1.75</v>
      </c>
      <c r="H44" s="238">
        <v>2</v>
      </c>
      <c r="I44" s="239">
        <v>3</v>
      </c>
      <c r="J44" s="239">
        <v>1</v>
      </c>
      <c r="K44" s="239">
        <v>2</v>
      </c>
      <c r="L44" s="312">
        <f t="shared" ref="L44:L51" si="12">IF(H44 = "NA",0,AVERAGE(H44:K44))</f>
        <v>2</v>
      </c>
      <c r="M44" s="238">
        <v>1</v>
      </c>
      <c r="N44" s="239">
        <v>2</v>
      </c>
      <c r="O44" s="239">
        <v>3</v>
      </c>
      <c r="P44" s="239">
        <v>1</v>
      </c>
      <c r="Q44" s="312">
        <f t="shared" ref="Q44:Q51" si="13">IF(M44 = "NA",0,AVERAGE(M44:P44))</f>
        <v>1.75</v>
      </c>
      <c r="R44" s="242">
        <f t="shared" ref="R44:R51" si="14">IF(C44="NA","-",AVERAGE(G44,L44,Q44))</f>
        <v>1.8333333333333333</v>
      </c>
      <c r="S44" s="267">
        <v>2</v>
      </c>
    </row>
    <row r="45" spans="1:19" ht="15" customHeight="1" x14ac:dyDescent="0.25">
      <c r="A45" s="236" t="s">
        <v>444</v>
      </c>
      <c r="B45" s="237" t="s">
        <v>396</v>
      </c>
      <c r="C45" s="238">
        <v>1</v>
      </c>
      <c r="D45" s="239">
        <v>2</v>
      </c>
      <c r="E45" s="239">
        <v>3</v>
      </c>
      <c r="F45" s="239">
        <v>1</v>
      </c>
      <c r="G45" s="312">
        <f t="shared" si="11"/>
        <v>1.75</v>
      </c>
      <c r="H45" s="238">
        <v>2</v>
      </c>
      <c r="I45" s="239">
        <v>3</v>
      </c>
      <c r="J45" s="239">
        <v>1</v>
      </c>
      <c r="K45" s="239">
        <v>2</v>
      </c>
      <c r="L45" s="312">
        <f t="shared" si="12"/>
        <v>2</v>
      </c>
      <c r="M45" s="238">
        <v>1</v>
      </c>
      <c r="N45" s="239">
        <v>2</v>
      </c>
      <c r="O45" s="239">
        <v>3</v>
      </c>
      <c r="P45" s="239">
        <v>1</v>
      </c>
      <c r="Q45" s="312">
        <f t="shared" si="13"/>
        <v>1.75</v>
      </c>
      <c r="R45" s="242">
        <f t="shared" si="14"/>
        <v>1.8333333333333333</v>
      </c>
      <c r="S45" s="267">
        <v>1</v>
      </c>
    </row>
    <row r="46" spans="1:19" ht="38.25" x14ac:dyDescent="0.25">
      <c r="A46" s="236" t="s">
        <v>443</v>
      </c>
      <c r="B46" s="237" t="s">
        <v>359</v>
      </c>
      <c r="C46" s="238">
        <v>1</v>
      </c>
      <c r="D46" s="239">
        <v>2</v>
      </c>
      <c r="E46" s="239">
        <v>3</v>
      </c>
      <c r="F46" s="239">
        <v>1</v>
      </c>
      <c r="G46" s="312">
        <f t="shared" si="11"/>
        <v>1.75</v>
      </c>
      <c r="H46" s="238">
        <v>2</v>
      </c>
      <c r="I46" s="239">
        <v>3</v>
      </c>
      <c r="J46" s="239">
        <v>1</v>
      </c>
      <c r="K46" s="239">
        <v>2</v>
      </c>
      <c r="L46" s="312">
        <f t="shared" si="12"/>
        <v>2</v>
      </c>
      <c r="M46" s="238">
        <v>1</v>
      </c>
      <c r="N46" s="239">
        <v>2</v>
      </c>
      <c r="O46" s="239">
        <v>3</v>
      </c>
      <c r="P46" s="239">
        <v>1</v>
      </c>
      <c r="Q46" s="312">
        <f t="shared" si="13"/>
        <v>1.75</v>
      </c>
      <c r="R46" s="242">
        <f t="shared" si="14"/>
        <v>1.8333333333333333</v>
      </c>
      <c r="S46" s="267">
        <v>3</v>
      </c>
    </row>
    <row r="47" spans="1:19" ht="25.5" x14ac:dyDescent="0.25">
      <c r="A47" s="236" t="s">
        <v>442</v>
      </c>
      <c r="B47" s="237" t="s">
        <v>393</v>
      </c>
      <c r="C47" s="238">
        <v>1</v>
      </c>
      <c r="D47" s="239">
        <v>2</v>
      </c>
      <c r="E47" s="239">
        <v>3</v>
      </c>
      <c r="F47" s="239">
        <v>1</v>
      </c>
      <c r="G47" s="312">
        <f t="shared" si="11"/>
        <v>1.75</v>
      </c>
      <c r="H47" s="238">
        <v>2</v>
      </c>
      <c r="I47" s="239">
        <v>3</v>
      </c>
      <c r="J47" s="239">
        <v>1</v>
      </c>
      <c r="K47" s="239">
        <v>2</v>
      </c>
      <c r="L47" s="312">
        <f t="shared" si="12"/>
        <v>2</v>
      </c>
      <c r="M47" s="238">
        <v>1</v>
      </c>
      <c r="N47" s="239">
        <v>2</v>
      </c>
      <c r="O47" s="239">
        <v>3</v>
      </c>
      <c r="P47" s="239">
        <v>1</v>
      </c>
      <c r="Q47" s="312">
        <f t="shared" si="13"/>
        <v>1.75</v>
      </c>
      <c r="R47" s="242">
        <f t="shared" si="14"/>
        <v>1.8333333333333333</v>
      </c>
      <c r="S47" s="267">
        <v>2</v>
      </c>
    </row>
    <row r="48" spans="1:19" ht="25.5" x14ac:dyDescent="0.25">
      <c r="A48" s="236" t="s">
        <v>441</v>
      </c>
      <c r="B48" s="237" t="s">
        <v>391</v>
      </c>
      <c r="C48" s="238">
        <v>1</v>
      </c>
      <c r="D48" s="239">
        <v>2</v>
      </c>
      <c r="E48" s="239">
        <v>3</v>
      </c>
      <c r="F48" s="239">
        <v>1</v>
      </c>
      <c r="G48" s="312">
        <f t="shared" si="11"/>
        <v>1.75</v>
      </c>
      <c r="H48" s="238">
        <v>2</v>
      </c>
      <c r="I48" s="239">
        <v>3</v>
      </c>
      <c r="J48" s="239">
        <v>1</v>
      </c>
      <c r="K48" s="239">
        <v>2</v>
      </c>
      <c r="L48" s="312">
        <f t="shared" si="12"/>
        <v>2</v>
      </c>
      <c r="M48" s="238">
        <v>1</v>
      </c>
      <c r="N48" s="239">
        <v>2</v>
      </c>
      <c r="O48" s="239">
        <v>3</v>
      </c>
      <c r="P48" s="239">
        <v>1</v>
      </c>
      <c r="Q48" s="312">
        <f t="shared" si="13"/>
        <v>1.75</v>
      </c>
      <c r="R48" s="242">
        <f t="shared" si="14"/>
        <v>1.8333333333333333</v>
      </c>
      <c r="S48" s="267">
        <v>1</v>
      </c>
    </row>
    <row r="49" spans="1:19" ht="25.5" x14ac:dyDescent="0.25">
      <c r="A49" s="236" t="s">
        <v>440</v>
      </c>
      <c r="B49" s="237" t="s">
        <v>389</v>
      </c>
      <c r="C49" s="238">
        <v>1</v>
      </c>
      <c r="D49" s="239">
        <v>2</v>
      </c>
      <c r="E49" s="239">
        <v>3</v>
      </c>
      <c r="F49" s="239">
        <v>1</v>
      </c>
      <c r="G49" s="312">
        <f t="shared" si="11"/>
        <v>1.75</v>
      </c>
      <c r="H49" s="238">
        <v>2</v>
      </c>
      <c r="I49" s="239">
        <v>3</v>
      </c>
      <c r="J49" s="239">
        <v>1</v>
      </c>
      <c r="K49" s="239">
        <v>2</v>
      </c>
      <c r="L49" s="312">
        <f t="shared" si="12"/>
        <v>2</v>
      </c>
      <c r="M49" s="238">
        <v>1</v>
      </c>
      <c r="N49" s="239">
        <v>2</v>
      </c>
      <c r="O49" s="239">
        <v>3</v>
      </c>
      <c r="P49" s="239">
        <v>1</v>
      </c>
      <c r="Q49" s="312">
        <f t="shared" si="13"/>
        <v>1.75</v>
      </c>
      <c r="R49" s="242">
        <f t="shared" si="14"/>
        <v>1.8333333333333333</v>
      </c>
      <c r="S49" s="267">
        <v>3</v>
      </c>
    </row>
    <row r="50" spans="1:19" x14ac:dyDescent="0.25">
      <c r="A50" s="236" t="s">
        <v>439</v>
      </c>
      <c r="B50" s="237" t="s">
        <v>411</v>
      </c>
      <c r="C50" s="238">
        <v>1</v>
      </c>
      <c r="D50" s="239">
        <v>2</v>
      </c>
      <c r="E50" s="239">
        <v>3</v>
      </c>
      <c r="F50" s="239">
        <v>1</v>
      </c>
      <c r="G50" s="312">
        <f t="shared" si="11"/>
        <v>1.75</v>
      </c>
      <c r="H50" s="238">
        <v>2</v>
      </c>
      <c r="I50" s="239">
        <v>3</v>
      </c>
      <c r="J50" s="239">
        <v>1</v>
      </c>
      <c r="K50" s="239">
        <v>2</v>
      </c>
      <c r="L50" s="312">
        <f t="shared" si="12"/>
        <v>2</v>
      </c>
      <c r="M50" s="238">
        <v>1</v>
      </c>
      <c r="N50" s="239">
        <v>2</v>
      </c>
      <c r="O50" s="239">
        <v>3</v>
      </c>
      <c r="P50" s="239">
        <v>1</v>
      </c>
      <c r="Q50" s="312">
        <f t="shared" si="13"/>
        <v>1.75</v>
      </c>
      <c r="R50" s="242">
        <f t="shared" si="14"/>
        <v>1.8333333333333333</v>
      </c>
      <c r="S50" s="267">
        <v>2</v>
      </c>
    </row>
    <row r="51" spans="1:19" ht="26.25" thickBot="1" x14ac:dyDescent="0.3">
      <c r="A51" s="270" t="s">
        <v>438</v>
      </c>
      <c r="B51" s="244" t="s">
        <v>634</v>
      </c>
      <c r="C51" s="271">
        <v>2</v>
      </c>
      <c r="D51" s="272">
        <v>3</v>
      </c>
      <c r="E51" s="272">
        <v>1</v>
      </c>
      <c r="F51" s="272">
        <v>2</v>
      </c>
      <c r="G51" s="317">
        <f t="shared" si="11"/>
        <v>2</v>
      </c>
      <c r="H51" s="271">
        <v>3</v>
      </c>
      <c r="I51" s="272">
        <v>1</v>
      </c>
      <c r="J51" s="272">
        <v>2</v>
      </c>
      <c r="K51" s="272">
        <v>3</v>
      </c>
      <c r="L51" s="317">
        <f t="shared" si="12"/>
        <v>2.25</v>
      </c>
      <c r="M51" s="271">
        <v>2</v>
      </c>
      <c r="N51" s="272">
        <v>3</v>
      </c>
      <c r="O51" s="272">
        <v>1</v>
      </c>
      <c r="P51" s="272">
        <v>3</v>
      </c>
      <c r="Q51" s="317">
        <f t="shared" si="13"/>
        <v>2.25</v>
      </c>
      <c r="R51" s="248">
        <f t="shared" si="14"/>
        <v>2.1666666666666665</v>
      </c>
      <c r="S51" s="268">
        <v>1</v>
      </c>
    </row>
    <row r="52" spans="1:19" ht="15" customHeight="1" thickBot="1" x14ac:dyDescent="0.3">
      <c r="A52" s="256"/>
      <c r="B52" s="257" t="s">
        <v>334</v>
      </c>
      <c r="C52" s="274">
        <f>AVERAGEIF((C43:C51),"&lt;&gt;0")</f>
        <v>1.1111111111111112</v>
      </c>
      <c r="D52" s="275">
        <f t="shared" ref="D52:Q52" si="15">AVERAGEIF((D43:D51),"&lt;&gt;0")</f>
        <v>2.1111111111111112</v>
      </c>
      <c r="E52" s="275">
        <f t="shared" si="15"/>
        <v>2.7777777777777777</v>
      </c>
      <c r="F52" s="275">
        <f t="shared" si="15"/>
        <v>1.1111111111111112</v>
      </c>
      <c r="G52" s="276">
        <f t="shared" si="15"/>
        <v>1.7777777777777777</v>
      </c>
      <c r="H52" s="277">
        <f t="shared" si="15"/>
        <v>2.1111111111111112</v>
      </c>
      <c r="I52" s="275">
        <f t="shared" si="15"/>
        <v>2.7777777777777777</v>
      </c>
      <c r="J52" s="275">
        <f t="shared" si="15"/>
        <v>1.1111111111111112</v>
      </c>
      <c r="K52" s="275">
        <f t="shared" si="15"/>
        <v>2.1111111111111112</v>
      </c>
      <c r="L52" s="276">
        <f t="shared" si="15"/>
        <v>2.0277777777777777</v>
      </c>
      <c r="M52" s="277">
        <f t="shared" si="15"/>
        <v>1.1111111111111112</v>
      </c>
      <c r="N52" s="275">
        <f t="shared" si="15"/>
        <v>2.1111111111111112</v>
      </c>
      <c r="O52" s="275">
        <f t="shared" si="15"/>
        <v>2.7777777777777777</v>
      </c>
      <c r="P52" s="275">
        <f t="shared" si="15"/>
        <v>1.2222222222222223</v>
      </c>
      <c r="Q52" s="276">
        <f t="shared" si="15"/>
        <v>1.8055555555555556</v>
      </c>
      <c r="R52" s="255"/>
    </row>
    <row r="53" spans="1:19" ht="15" customHeight="1" thickBot="1" x14ac:dyDescent="0.3">
      <c r="A53" s="278"/>
      <c r="B53" s="279" t="s">
        <v>333</v>
      </c>
      <c r="C53" s="280"/>
      <c r="D53" s="280"/>
      <c r="E53" s="280"/>
      <c r="F53" s="280"/>
      <c r="G53" s="281"/>
      <c r="H53" s="281"/>
      <c r="I53" s="281"/>
      <c r="J53" s="281"/>
      <c r="K53" s="281"/>
      <c r="L53" s="281"/>
      <c r="M53" s="281"/>
      <c r="N53" s="281"/>
      <c r="O53" s="281"/>
      <c r="P53" s="281"/>
      <c r="Q53" s="282">
        <f>AVERAGE(G52,L52,Q52)</f>
        <v>1.8703703703703702</v>
      </c>
      <c r="R53" s="255"/>
    </row>
    <row r="54" spans="1:19" ht="15.75" thickBot="1" x14ac:dyDescent="0.3">
      <c r="R54" s="255"/>
    </row>
    <row r="55" spans="1:19" s="12" customFormat="1" ht="15" customHeight="1" thickBot="1" x14ac:dyDescent="0.3">
      <c r="A55" s="513" t="s">
        <v>437</v>
      </c>
      <c r="B55" s="514"/>
      <c r="C55" s="514"/>
      <c r="D55" s="514"/>
      <c r="E55" s="514"/>
      <c r="F55" s="514"/>
      <c r="G55" s="514"/>
      <c r="H55" s="514"/>
      <c r="I55" s="514"/>
      <c r="J55" s="514"/>
      <c r="K55" s="514"/>
      <c r="L55" s="514"/>
      <c r="M55" s="514"/>
      <c r="N55" s="514"/>
      <c r="O55" s="514"/>
      <c r="P55" s="514"/>
      <c r="Q55" s="514"/>
      <c r="R55" s="514"/>
      <c r="S55" s="515"/>
    </row>
    <row r="56" spans="1:19" s="303" customFormat="1" ht="15" customHeight="1" x14ac:dyDescent="0.25">
      <c r="A56" s="498" t="s">
        <v>342</v>
      </c>
      <c r="B56" s="499"/>
      <c r="C56" s="495" t="s">
        <v>341</v>
      </c>
      <c r="D56" s="496"/>
      <c r="E56" s="496"/>
      <c r="F56" s="496"/>
      <c r="G56" s="497"/>
      <c r="H56" s="495" t="s">
        <v>340</v>
      </c>
      <c r="I56" s="496"/>
      <c r="J56" s="496"/>
      <c r="K56" s="496"/>
      <c r="L56" s="497"/>
      <c r="M56" s="495" t="s">
        <v>339</v>
      </c>
      <c r="N56" s="496"/>
      <c r="O56" s="496"/>
      <c r="P56" s="496"/>
      <c r="Q56" s="497"/>
      <c r="R56" s="510" t="s">
        <v>338</v>
      </c>
      <c r="S56" s="510" t="s">
        <v>337</v>
      </c>
    </row>
    <row r="57" spans="1:19" s="12" customFormat="1" ht="15" customHeight="1" thickBot="1" x14ac:dyDescent="0.3">
      <c r="A57" s="500"/>
      <c r="B57" s="501"/>
      <c r="C57" s="258" t="s">
        <v>84</v>
      </c>
      <c r="D57" s="259" t="s">
        <v>85</v>
      </c>
      <c r="E57" s="259" t="s">
        <v>86</v>
      </c>
      <c r="F57" s="259" t="s">
        <v>87</v>
      </c>
      <c r="G57" s="260" t="s">
        <v>88</v>
      </c>
      <c r="H57" s="258" t="s">
        <v>84</v>
      </c>
      <c r="I57" s="259" t="s">
        <v>85</v>
      </c>
      <c r="J57" s="259" t="s">
        <v>86</v>
      </c>
      <c r="K57" s="259" t="s">
        <v>87</v>
      </c>
      <c r="L57" s="260" t="s">
        <v>88</v>
      </c>
      <c r="M57" s="258" t="s">
        <v>84</v>
      </c>
      <c r="N57" s="259" t="s">
        <v>85</v>
      </c>
      <c r="O57" s="259" t="s">
        <v>86</v>
      </c>
      <c r="P57" s="259" t="s">
        <v>87</v>
      </c>
      <c r="Q57" s="260" t="s">
        <v>88</v>
      </c>
      <c r="R57" s="511"/>
      <c r="S57" s="512"/>
    </row>
    <row r="58" spans="1:19" ht="15" customHeight="1" x14ac:dyDescent="0.25">
      <c r="A58" s="236" t="s">
        <v>436</v>
      </c>
      <c r="B58" s="237" t="s">
        <v>377</v>
      </c>
      <c r="C58" s="311">
        <v>1</v>
      </c>
      <c r="D58" s="262">
        <v>2</v>
      </c>
      <c r="E58" s="262">
        <v>3</v>
      </c>
      <c r="F58" s="262">
        <v>1</v>
      </c>
      <c r="G58" s="312">
        <f>IF(C58 = "NA",0,AVERAGE(C58:F58))</f>
        <v>1.75</v>
      </c>
      <c r="H58" s="311">
        <v>2</v>
      </c>
      <c r="I58" s="262">
        <v>3</v>
      </c>
      <c r="J58" s="262">
        <v>1</v>
      </c>
      <c r="K58" s="262">
        <v>2</v>
      </c>
      <c r="L58" s="312">
        <f>IF(H58 = "NA",0,AVERAGE(H58:K58))</f>
        <v>2</v>
      </c>
      <c r="M58" s="311">
        <v>1</v>
      </c>
      <c r="N58" s="262">
        <v>2</v>
      </c>
      <c r="O58" s="262">
        <v>3</v>
      </c>
      <c r="P58" s="262">
        <v>1</v>
      </c>
      <c r="Q58" s="312">
        <f>IF(M58 = "NA",0,AVERAGE(M58:P58))</f>
        <v>1.75</v>
      </c>
      <c r="R58" s="264">
        <f>IF(C58="NA","-",AVERAGE(G58,L58,Q58))</f>
        <v>1.8333333333333333</v>
      </c>
      <c r="S58" s="265">
        <v>2</v>
      </c>
    </row>
    <row r="59" spans="1:19" ht="25.5" x14ac:dyDescent="0.25">
      <c r="A59" s="236" t="s">
        <v>435</v>
      </c>
      <c r="B59" s="237" t="s">
        <v>361</v>
      </c>
      <c r="C59" s="238">
        <v>1</v>
      </c>
      <c r="D59" s="239">
        <v>2</v>
      </c>
      <c r="E59" s="239">
        <v>3</v>
      </c>
      <c r="F59" s="239">
        <v>1</v>
      </c>
      <c r="G59" s="312">
        <f t="shared" ref="G59:G65" si="16">IF(C59 = "NA",0,AVERAGE(C59:F59))</f>
        <v>1.75</v>
      </c>
      <c r="H59" s="238">
        <v>2</v>
      </c>
      <c r="I59" s="239">
        <v>3</v>
      </c>
      <c r="J59" s="239">
        <v>1</v>
      </c>
      <c r="K59" s="239">
        <v>2</v>
      </c>
      <c r="L59" s="312">
        <f t="shared" ref="L59:L65" si="17">IF(H59 = "NA",0,AVERAGE(H59:K59))</f>
        <v>2</v>
      </c>
      <c r="M59" s="238">
        <v>1</v>
      </c>
      <c r="N59" s="239">
        <v>2</v>
      </c>
      <c r="O59" s="239">
        <v>3</v>
      </c>
      <c r="P59" s="239">
        <v>1</v>
      </c>
      <c r="Q59" s="312">
        <f t="shared" ref="Q59:Q65" si="18">IF(M59 = "NA",0,AVERAGE(M59:P59))</f>
        <v>1.75</v>
      </c>
      <c r="R59" s="242">
        <f t="shared" ref="R59:R65" si="19">IF(C59="NA","-",AVERAGE(G59,L59,Q59))</f>
        <v>1.8333333333333333</v>
      </c>
      <c r="S59" s="267">
        <v>1</v>
      </c>
    </row>
    <row r="60" spans="1:19" x14ac:dyDescent="0.25">
      <c r="A60" s="236" t="s">
        <v>434</v>
      </c>
      <c r="B60" s="237" t="s">
        <v>396</v>
      </c>
      <c r="C60" s="238">
        <v>1</v>
      </c>
      <c r="D60" s="239">
        <v>2</v>
      </c>
      <c r="E60" s="239">
        <v>3</v>
      </c>
      <c r="F60" s="239">
        <v>1</v>
      </c>
      <c r="G60" s="312">
        <f t="shared" si="16"/>
        <v>1.75</v>
      </c>
      <c r="H60" s="238">
        <v>2</v>
      </c>
      <c r="I60" s="239">
        <v>3</v>
      </c>
      <c r="J60" s="239">
        <v>1</v>
      </c>
      <c r="K60" s="239">
        <v>2</v>
      </c>
      <c r="L60" s="312">
        <f t="shared" si="17"/>
        <v>2</v>
      </c>
      <c r="M60" s="238">
        <v>1</v>
      </c>
      <c r="N60" s="239">
        <v>2</v>
      </c>
      <c r="O60" s="239">
        <v>3</v>
      </c>
      <c r="P60" s="239">
        <v>1</v>
      </c>
      <c r="Q60" s="312">
        <f t="shared" si="18"/>
        <v>1.75</v>
      </c>
      <c r="R60" s="242">
        <f t="shared" si="19"/>
        <v>1.8333333333333333</v>
      </c>
      <c r="S60" s="267">
        <v>3</v>
      </c>
    </row>
    <row r="61" spans="1:19" ht="38.25" x14ac:dyDescent="0.25">
      <c r="A61" s="236" t="s">
        <v>433</v>
      </c>
      <c r="B61" s="237" t="s">
        <v>359</v>
      </c>
      <c r="C61" s="238">
        <v>1</v>
      </c>
      <c r="D61" s="239">
        <v>2</v>
      </c>
      <c r="E61" s="239">
        <v>3</v>
      </c>
      <c r="F61" s="239">
        <v>1</v>
      </c>
      <c r="G61" s="312">
        <f t="shared" si="16"/>
        <v>1.75</v>
      </c>
      <c r="H61" s="238">
        <v>2</v>
      </c>
      <c r="I61" s="239">
        <v>3</v>
      </c>
      <c r="J61" s="239">
        <v>1</v>
      </c>
      <c r="K61" s="239">
        <v>2</v>
      </c>
      <c r="L61" s="312">
        <f t="shared" si="17"/>
        <v>2</v>
      </c>
      <c r="M61" s="238">
        <v>1</v>
      </c>
      <c r="N61" s="239">
        <v>2</v>
      </c>
      <c r="O61" s="239">
        <v>3</v>
      </c>
      <c r="P61" s="239">
        <v>1</v>
      </c>
      <c r="Q61" s="312">
        <f t="shared" si="18"/>
        <v>1.75</v>
      </c>
      <c r="R61" s="242">
        <f t="shared" si="19"/>
        <v>1.8333333333333333</v>
      </c>
      <c r="S61" s="267">
        <v>2</v>
      </c>
    </row>
    <row r="62" spans="1:19" ht="25.5" x14ac:dyDescent="0.25">
      <c r="A62" s="236" t="s">
        <v>432</v>
      </c>
      <c r="B62" s="237" t="s">
        <v>393</v>
      </c>
      <c r="C62" s="238">
        <v>1</v>
      </c>
      <c r="D62" s="239">
        <v>2</v>
      </c>
      <c r="E62" s="239">
        <v>3</v>
      </c>
      <c r="F62" s="239">
        <v>1</v>
      </c>
      <c r="G62" s="312">
        <f t="shared" si="16"/>
        <v>1.75</v>
      </c>
      <c r="H62" s="238">
        <v>2</v>
      </c>
      <c r="I62" s="239">
        <v>3</v>
      </c>
      <c r="J62" s="239">
        <v>1</v>
      </c>
      <c r="K62" s="239">
        <v>2</v>
      </c>
      <c r="L62" s="312">
        <f t="shared" si="17"/>
        <v>2</v>
      </c>
      <c r="M62" s="238">
        <v>1</v>
      </c>
      <c r="N62" s="239">
        <v>2</v>
      </c>
      <c r="O62" s="239">
        <v>3</v>
      </c>
      <c r="P62" s="239">
        <v>1</v>
      </c>
      <c r="Q62" s="312">
        <f t="shared" si="18"/>
        <v>1.75</v>
      </c>
      <c r="R62" s="242">
        <f t="shared" si="19"/>
        <v>1.8333333333333333</v>
      </c>
      <c r="S62" s="267">
        <v>1</v>
      </c>
    </row>
    <row r="63" spans="1:19" ht="25.5" x14ac:dyDescent="0.25">
      <c r="A63" s="236" t="s">
        <v>431</v>
      </c>
      <c r="B63" s="237" t="s">
        <v>391</v>
      </c>
      <c r="C63" s="238">
        <v>1</v>
      </c>
      <c r="D63" s="239">
        <v>2</v>
      </c>
      <c r="E63" s="239">
        <v>3</v>
      </c>
      <c r="F63" s="239">
        <v>1</v>
      </c>
      <c r="G63" s="312">
        <f t="shared" si="16"/>
        <v>1.75</v>
      </c>
      <c r="H63" s="238">
        <v>2</v>
      </c>
      <c r="I63" s="239">
        <v>3</v>
      </c>
      <c r="J63" s="239">
        <v>1</v>
      </c>
      <c r="K63" s="239">
        <v>2</v>
      </c>
      <c r="L63" s="312">
        <f t="shared" si="17"/>
        <v>2</v>
      </c>
      <c r="M63" s="238">
        <v>1</v>
      </c>
      <c r="N63" s="239">
        <v>2</v>
      </c>
      <c r="O63" s="239">
        <v>3</v>
      </c>
      <c r="P63" s="239">
        <v>1</v>
      </c>
      <c r="Q63" s="312">
        <f t="shared" si="18"/>
        <v>1.75</v>
      </c>
      <c r="R63" s="242">
        <f t="shared" si="19"/>
        <v>1.8333333333333333</v>
      </c>
      <c r="S63" s="267">
        <v>3</v>
      </c>
    </row>
    <row r="64" spans="1:19" ht="25.5" x14ac:dyDescent="0.25">
      <c r="A64" s="236" t="s">
        <v>430</v>
      </c>
      <c r="B64" s="237" t="s">
        <v>389</v>
      </c>
      <c r="C64" s="238">
        <v>1</v>
      </c>
      <c r="D64" s="239">
        <v>2</v>
      </c>
      <c r="E64" s="239">
        <v>3</v>
      </c>
      <c r="F64" s="239">
        <v>1</v>
      </c>
      <c r="G64" s="312">
        <f t="shared" si="16"/>
        <v>1.75</v>
      </c>
      <c r="H64" s="238">
        <v>2</v>
      </c>
      <c r="I64" s="239">
        <v>3</v>
      </c>
      <c r="J64" s="239">
        <v>1</v>
      </c>
      <c r="K64" s="239">
        <v>2</v>
      </c>
      <c r="L64" s="312">
        <f t="shared" si="17"/>
        <v>2</v>
      </c>
      <c r="M64" s="238">
        <v>1</v>
      </c>
      <c r="N64" s="239">
        <v>2</v>
      </c>
      <c r="O64" s="239">
        <v>3</v>
      </c>
      <c r="P64" s="239">
        <v>1</v>
      </c>
      <c r="Q64" s="312">
        <f t="shared" si="18"/>
        <v>1.75</v>
      </c>
      <c r="R64" s="242">
        <f t="shared" si="19"/>
        <v>1.8333333333333333</v>
      </c>
      <c r="S64" s="267">
        <v>2</v>
      </c>
    </row>
    <row r="65" spans="1:19" ht="26.25" thickBot="1" x14ac:dyDescent="0.3">
      <c r="A65" s="243" t="s">
        <v>429</v>
      </c>
      <c r="B65" s="244" t="s">
        <v>634</v>
      </c>
      <c r="C65" s="271">
        <v>3</v>
      </c>
      <c r="D65" s="272">
        <v>2</v>
      </c>
      <c r="E65" s="272">
        <v>1</v>
      </c>
      <c r="F65" s="272">
        <v>3</v>
      </c>
      <c r="G65" s="317">
        <f t="shared" si="16"/>
        <v>2.25</v>
      </c>
      <c r="H65" s="271">
        <v>1</v>
      </c>
      <c r="I65" s="272">
        <v>2</v>
      </c>
      <c r="J65" s="272">
        <v>3</v>
      </c>
      <c r="K65" s="272">
        <v>1</v>
      </c>
      <c r="L65" s="317">
        <f t="shared" si="17"/>
        <v>1.75</v>
      </c>
      <c r="M65" s="271">
        <v>2</v>
      </c>
      <c r="N65" s="272">
        <v>3</v>
      </c>
      <c r="O65" s="272">
        <v>1</v>
      </c>
      <c r="P65" s="272">
        <v>2</v>
      </c>
      <c r="Q65" s="317">
        <f t="shared" si="18"/>
        <v>2</v>
      </c>
      <c r="R65" s="248">
        <f t="shared" si="19"/>
        <v>2</v>
      </c>
      <c r="S65" s="268">
        <v>1</v>
      </c>
    </row>
    <row r="66" spans="1:19" ht="15" customHeight="1" thickBot="1" x14ac:dyDescent="0.3">
      <c r="A66" s="278"/>
      <c r="B66" s="279" t="s">
        <v>334</v>
      </c>
      <c r="C66" s="274">
        <f>AVERAGEIF((C58:C65),"&lt;&gt;0")</f>
        <v>1.25</v>
      </c>
      <c r="D66" s="275">
        <f t="shared" ref="D66:Q66" si="20">AVERAGEIF((D58:D65),"&lt;&gt;0")</f>
        <v>2</v>
      </c>
      <c r="E66" s="275">
        <f t="shared" si="20"/>
        <v>2.75</v>
      </c>
      <c r="F66" s="275">
        <f t="shared" si="20"/>
        <v>1.25</v>
      </c>
      <c r="G66" s="276">
        <f t="shared" si="20"/>
        <v>1.8125</v>
      </c>
      <c r="H66" s="277">
        <f t="shared" si="20"/>
        <v>1.875</v>
      </c>
      <c r="I66" s="275">
        <f t="shared" si="20"/>
        <v>2.875</v>
      </c>
      <c r="J66" s="275">
        <f t="shared" si="20"/>
        <v>1.25</v>
      </c>
      <c r="K66" s="275">
        <f t="shared" si="20"/>
        <v>1.875</v>
      </c>
      <c r="L66" s="276">
        <f t="shared" si="20"/>
        <v>1.96875</v>
      </c>
      <c r="M66" s="277">
        <f t="shared" si="20"/>
        <v>1.125</v>
      </c>
      <c r="N66" s="275">
        <f t="shared" si="20"/>
        <v>2.125</v>
      </c>
      <c r="O66" s="275">
        <f t="shared" si="20"/>
        <v>2.75</v>
      </c>
      <c r="P66" s="275">
        <f t="shared" si="20"/>
        <v>1.125</v>
      </c>
      <c r="Q66" s="276">
        <f t="shared" si="20"/>
        <v>1.78125</v>
      </c>
      <c r="R66" s="255"/>
    </row>
    <row r="67" spans="1:19" ht="15" customHeight="1" thickBot="1" x14ac:dyDescent="0.3">
      <c r="A67" s="256"/>
      <c r="B67" s="257" t="s">
        <v>333</v>
      </c>
      <c r="C67" s="280"/>
      <c r="D67" s="280"/>
      <c r="E67" s="280"/>
      <c r="F67" s="280"/>
      <c r="G67" s="281"/>
      <c r="H67" s="281"/>
      <c r="I67" s="281"/>
      <c r="J67" s="281"/>
      <c r="K67" s="281"/>
      <c r="L67" s="281"/>
      <c r="M67" s="281"/>
      <c r="N67" s="281"/>
      <c r="O67" s="281"/>
      <c r="P67" s="281"/>
      <c r="Q67" s="282">
        <f>AVERAGE(G66,L66,Q66)</f>
        <v>1.8541666666666667</v>
      </c>
      <c r="R67" s="255"/>
    </row>
    <row r="68" spans="1:19" ht="15.75" thickBot="1" x14ac:dyDescent="0.3">
      <c r="R68" s="255"/>
    </row>
    <row r="69" spans="1:19" s="12" customFormat="1" ht="15" customHeight="1" thickBot="1" x14ac:dyDescent="0.3">
      <c r="A69" s="513" t="s">
        <v>644</v>
      </c>
      <c r="B69" s="514"/>
      <c r="C69" s="514"/>
      <c r="D69" s="514"/>
      <c r="E69" s="514"/>
      <c r="F69" s="514"/>
      <c r="G69" s="514"/>
      <c r="H69" s="514"/>
      <c r="I69" s="514"/>
      <c r="J69" s="514"/>
      <c r="K69" s="514"/>
      <c r="L69" s="514"/>
      <c r="M69" s="514"/>
      <c r="N69" s="514"/>
      <c r="O69" s="514"/>
      <c r="P69" s="514"/>
      <c r="Q69" s="514"/>
      <c r="R69" s="514"/>
      <c r="S69" s="515"/>
    </row>
    <row r="70" spans="1:19" s="303" customFormat="1" ht="15" customHeight="1" x14ac:dyDescent="0.25">
      <c r="A70" s="498" t="s">
        <v>342</v>
      </c>
      <c r="B70" s="499"/>
      <c r="C70" s="495" t="s">
        <v>341</v>
      </c>
      <c r="D70" s="496"/>
      <c r="E70" s="496"/>
      <c r="F70" s="496"/>
      <c r="G70" s="497"/>
      <c r="H70" s="495" t="s">
        <v>340</v>
      </c>
      <c r="I70" s="496"/>
      <c r="J70" s="496"/>
      <c r="K70" s="496"/>
      <c r="L70" s="497"/>
      <c r="M70" s="495" t="s">
        <v>339</v>
      </c>
      <c r="N70" s="496"/>
      <c r="O70" s="496"/>
      <c r="P70" s="496"/>
      <c r="Q70" s="497"/>
      <c r="R70" s="510" t="s">
        <v>338</v>
      </c>
      <c r="S70" s="510" t="s">
        <v>337</v>
      </c>
    </row>
    <row r="71" spans="1:19" s="12" customFormat="1" ht="15" customHeight="1" thickBot="1" x14ac:dyDescent="0.3">
      <c r="A71" s="500"/>
      <c r="B71" s="501"/>
      <c r="C71" s="258" t="s">
        <v>84</v>
      </c>
      <c r="D71" s="259" t="s">
        <v>85</v>
      </c>
      <c r="E71" s="259" t="s">
        <v>86</v>
      </c>
      <c r="F71" s="259" t="s">
        <v>87</v>
      </c>
      <c r="G71" s="260" t="s">
        <v>88</v>
      </c>
      <c r="H71" s="258" t="s">
        <v>84</v>
      </c>
      <c r="I71" s="259" t="s">
        <v>85</v>
      </c>
      <c r="J71" s="259" t="s">
        <v>86</v>
      </c>
      <c r="K71" s="259" t="s">
        <v>87</v>
      </c>
      <c r="L71" s="260" t="s">
        <v>88</v>
      </c>
      <c r="M71" s="258" t="s">
        <v>84</v>
      </c>
      <c r="N71" s="259" t="s">
        <v>85</v>
      </c>
      <c r="O71" s="259" t="s">
        <v>86</v>
      </c>
      <c r="P71" s="259" t="s">
        <v>87</v>
      </c>
      <c r="Q71" s="260" t="s">
        <v>88</v>
      </c>
      <c r="R71" s="511"/>
      <c r="S71" s="512"/>
    </row>
    <row r="72" spans="1:19" ht="15" customHeight="1" x14ac:dyDescent="0.25">
      <c r="A72" s="236" t="s">
        <v>428</v>
      </c>
      <c r="B72" s="237" t="s">
        <v>427</v>
      </c>
      <c r="C72" s="311">
        <v>1</v>
      </c>
      <c r="D72" s="262">
        <v>2</v>
      </c>
      <c r="E72" s="262">
        <v>3</v>
      </c>
      <c r="F72" s="262">
        <v>1</v>
      </c>
      <c r="G72" s="312">
        <f>IF(C72 = "NA",0,AVERAGE(C72:F72))</f>
        <v>1.75</v>
      </c>
      <c r="H72" s="311">
        <v>2</v>
      </c>
      <c r="I72" s="262">
        <v>3</v>
      </c>
      <c r="J72" s="262">
        <v>1</v>
      </c>
      <c r="K72" s="262">
        <v>2</v>
      </c>
      <c r="L72" s="312">
        <f>IF(H72 = "NA",0,AVERAGE(H72:K72))</f>
        <v>2</v>
      </c>
      <c r="M72" s="311">
        <v>1</v>
      </c>
      <c r="N72" s="262">
        <v>2</v>
      </c>
      <c r="O72" s="262">
        <v>3</v>
      </c>
      <c r="P72" s="262">
        <v>1</v>
      </c>
      <c r="Q72" s="312">
        <f>IF(M72 = "NA",0,AVERAGE(M72:P72))</f>
        <v>1.75</v>
      </c>
      <c r="R72" s="264">
        <f>IF(C72="NA","-",AVERAGE(G72,L72,Q72))</f>
        <v>1.8333333333333333</v>
      </c>
      <c r="S72" s="265">
        <v>1</v>
      </c>
    </row>
    <row r="73" spans="1:19" x14ac:dyDescent="0.25">
      <c r="A73" s="236" t="s">
        <v>426</v>
      </c>
      <c r="B73" s="237" t="s">
        <v>396</v>
      </c>
      <c r="C73" s="238">
        <v>1</v>
      </c>
      <c r="D73" s="239">
        <v>2</v>
      </c>
      <c r="E73" s="239">
        <v>3</v>
      </c>
      <c r="F73" s="239">
        <v>1</v>
      </c>
      <c r="G73" s="312">
        <f t="shared" ref="G73:G78" si="21">IF(C73 = "NA",0,AVERAGE(C73:F73))</f>
        <v>1.75</v>
      </c>
      <c r="H73" s="238">
        <v>2</v>
      </c>
      <c r="I73" s="239">
        <v>3</v>
      </c>
      <c r="J73" s="239">
        <v>1</v>
      </c>
      <c r="K73" s="239">
        <v>2</v>
      </c>
      <c r="L73" s="312">
        <f t="shared" ref="L73:L78" si="22">IF(H73 = "NA",0,AVERAGE(H73:K73))</f>
        <v>2</v>
      </c>
      <c r="M73" s="238">
        <v>1</v>
      </c>
      <c r="N73" s="239">
        <v>2</v>
      </c>
      <c r="O73" s="239">
        <v>3</v>
      </c>
      <c r="P73" s="239">
        <v>1</v>
      </c>
      <c r="Q73" s="312">
        <f t="shared" ref="Q73:Q78" si="23">IF(M73 = "NA",0,AVERAGE(M73:P73))</f>
        <v>1.75</v>
      </c>
      <c r="R73" s="242">
        <f t="shared" ref="R73:R78" si="24">IF(C73="NA","-",AVERAGE(G73,L73,Q73))</f>
        <v>1.8333333333333333</v>
      </c>
      <c r="S73" s="267">
        <v>3</v>
      </c>
    </row>
    <row r="74" spans="1:19" ht="25.5" x14ac:dyDescent="0.25">
      <c r="A74" s="236" t="s">
        <v>425</v>
      </c>
      <c r="B74" s="237" t="s">
        <v>393</v>
      </c>
      <c r="C74" s="238">
        <v>1</v>
      </c>
      <c r="D74" s="239">
        <v>2</v>
      </c>
      <c r="E74" s="239">
        <v>3</v>
      </c>
      <c r="F74" s="239">
        <v>1</v>
      </c>
      <c r="G74" s="312">
        <f t="shared" si="21"/>
        <v>1.75</v>
      </c>
      <c r="H74" s="238">
        <v>2</v>
      </c>
      <c r="I74" s="239">
        <v>3</v>
      </c>
      <c r="J74" s="239">
        <v>1</v>
      </c>
      <c r="K74" s="239">
        <v>2</v>
      </c>
      <c r="L74" s="312">
        <f t="shared" si="22"/>
        <v>2</v>
      </c>
      <c r="M74" s="238">
        <v>1</v>
      </c>
      <c r="N74" s="239">
        <v>2</v>
      </c>
      <c r="O74" s="239">
        <v>3</v>
      </c>
      <c r="P74" s="239">
        <v>1</v>
      </c>
      <c r="Q74" s="312">
        <f t="shared" si="23"/>
        <v>1.75</v>
      </c>
      <c r="R74" s="242">
        <f t="shared" si="24"/>
        <v>1.8333333333333333</v>
      </c>
      <c r="S74" s="267">
        <v>2</v>
      </c>
    </row>
    <row r="75" spans="1:19" ht="25.5" x14ac:dyDescent="0.25">
      <c r="A75" s="236" t="s">
        <v>424</v>
      </c>
      <c r="B75" s="237" t="s">
        <v>391</v>
      </c>
      <c r="C75" s="238">
        <v>1</v>
      </c>
      <c r="D75" s="239">
        <v>2</v>
      </c>
      <c r="E75" s="239">
        <v>3</v>
      </c>
      <c r="F75" s="239">
        <v>1</v>
      </c>
      <c r="G75" s="312">
        <f t="shared" si="21"/>
        <v>1.75</v>
      </c>
      <c r="H75" s="238">
        <v>2</v>
      </c>
      <c r="I75" s="239">
        <v>3</v>
      </c>
      <c r="J75" s="239">
        <v>1</v>
      </c>
      <c r="K75" s="239">
        <v>2</v>
      </c>
      <c r="L75" s="312">
        <f t="shared" si="22"/>
        <v>2</v>
      </c>
      <c r="M75" s="238">
        <v>1</v>
      </c>
      <c r="N75" s="239">
        <v>2</v>
      </c>
      <c r="O75" s="239">
        <v>3</v>
      </c>
      <c r="P75" s="239">
        <v>1</v>
      </c>
      <c r="Q75" s="312">
        <f t="shared" si="23"/>
        <v>1.75</v>
      </c>
      <c r="R75" s="242">
        <f t="shared" si="24"/>
        <v>1.8333333333333333</v>
      </c>
      <c r="S75" s="267">
        <v>1</v>
      </c>
    </row>
    <row r="76" spans="1:19" ht="25.5" x14ac:dyDescent="0.25">
      <c r="A76" s="236" t="s">
        <v>423</v>
      </c>
      <c r="B76" s="237" t="s">
        <v>389</v>
      </c>
      <c r="C76" s="238">
        <v>1</v>
      </c>
      <c r="D76" s="239">
        <v>2</v>
      </c>
      <c r="E76" s="239">
        <v>3</v>
      </c>
      <c r="F76" s="239">
        <v>1</v>
      </c>
      <c r="G76" s="312">
        <f t="shared" si="21"/>
        <v>1.75</v>
      </c>
      <c r="H76" s="238">
        <v>2</v>
      </c>
      <c r="I76" s="239">
        <v>3</v>
      </c>
      <c r="J76" s="239">
        <v>1</v>
      </c>
      <c r="K76" s="239">
        <v>2</v>
      </c>
      <c r="L76" s="312">
        <f t="shared" si="22"/>
        <v>2</v>
      </c>
      <c r="M76" s="238">
        <v>1</v>
      </c>
      <c r="N76" s="239">
        <v>2</v>
      </c>
      <c r="O76" s="239">
        <v>3</v>
      </c>
      <c r="P76" s="239">
        <v>1</v>
      </c>
      <c r="Q76" s="312">
        <f t="shared" si="23"/>
        <v>1.75</v>
      </c>
      <c r="R76" s="242">
        <f t="shared" si="24"/>
        <v>1.8333333333333333</v>
      </c>
      <c r="S76" s="267">
        <v>3</v>
      </c>
    </row>
    <row r="77" spans="1:19" x14ac:dyDescent="0.25">
      <c r="A77" s="236" t="s">
        <v>422</v>
      </c>
      <c r="B77" s="237" t="s">
        <v>411</v>
      </c>
      <c r="C77" s="238">
        <v>1</v>
      </c>
      <c r="D77" s="239">
        <v>2</v>
      </c>
      <c r="E77" s="239">
        <v>3</v>
      </c>
      <c r="F77" s="239">
        <v>1</v>
      </c>
      <c r="G77" s="312">
        <f t="shared" si="21"/>
        <v>1.75</v>
      </c>
      <c r="H77" s="238">
        <v>2</v>
      </c>
      <c r="I77" s="239">
        <v>3</v>
      </c>
      <c r="J77" s="239">
        <v>1</v>
      </c>
      <c r="K77" s="239">
        <v>2</v>
      </c>
      <c r="L77" s="312">
        <f t="shared" si="22"/>
        <v>2</v>
      </c>
      <c r="M77" s="238">
        <v>1</v>
      </c>
      <c r="N77" s="239">
        <v>2</v>
      </c>
      <c r="O77" s="239">
        <v>3</v>
      </c>
      <c r="P77" s="239">
        <v>1</v>
      </c>
      <c r="Q77" s="312">
        <f t="shared" si="23"/>
        <v>1.75</v>
      </c>
      <c r="R77" s="242">
        <f t="shared" si="24"/>
        <v>1.8333333333333333</v>
      </c>
      <c r="S77" s="267">
        <v>2</v>
      </c>
    </row>
    <row r="78" spans="1:19" ht="26.25" thickBot="1" x14ac:dyDescent="0.3">
      <c r="A78" s="243" t="s">
        <v>421</v>
      </c>
      <c r="B78" s="244" t="s">
        <v>634</v>
      </c>
      <c r="C78" s="271">
        <v>3</v>
      </c>
      <c r="D78" s="272">
        <v>1</v>
      </c>
      <c r="E78" s="272">
        <v>2</v>
      </c>
      <c r="F78" s="272">
        <v>3</v>
      </c>
      <c r="G78" s="317">
        <f t="shared" si="21"/>
        <v>2.25</v>
      </c>
      <c r="H78" s="271">
        <v>1</v>
      </c>
      <c r="I78" s="272">
        <v>2</v>
      </c>
      <c r="J78" s="272">
        <v>3</v>
      </c>
      <c r="K78" s="272">
        <v>1</v>
      </c>
      <c r="L78" s="317">
        <f t="shared" si="22"/>
        <v>1.75</v>
      </c>
      <c r="M78" s="271">
        <v>3</v>
      </c>
      <c r="N78" s="272">
        <v>1</v>
      </c>
      <c r="O78" s="272">
        <v>2</v>
      </c>
      <c r="P78" s="272">
        <v>3</v>
      </c>
      <c r="Q78" s="317">
        <f t="shared" si="23"/>
        <v>2.25</v>
      </c>
      <c r="R78" s="248">
        <f t="shared" si="24"/>
        <v>2.0833333333333335</v>
      </c>
      <c r="S78" s="268">
        <v>1</v>
      </c>
    </row>
    <row r="79" spans="1:19" ht="15" customHeight="1" thickBot="1" x14ac:dyDescent="0.3">
      <c r="A79" s="278"/>
      <c r="B79" s="279" t="s">
        <v>334</v>
      </c>
      <c r="C79" s="274">
        <f>AVERAGEIF((C72:C78),"&lt;&gt;0")</f>
        <v>1.2857142857142858</v>
      </c>
      <c r="D79" s="275">
        <f t="shared" ref="D79:Q79" si="25">AVERAGEIF((D72:D78),"&lt;&gt;0")</f>
        <v>1.8571428571428572</v>
      </c>
      <c r="E79" s="275">
        <f t="shared" si="25"/>
        <v>2.8571428571428572</v>
      </c>
      <c r="F79" s="275">
        <f t="shared" si="25"/>
        <v>1.2857142857142858</v>
      </c>
      <c r="G79" s="276">
        <f t="shared" si="25"/>
        <v>1.8214285714285714</v>
      </c>
      <c r="H79" s="277">
        <f t="shared" si="25"/>
        <v>1.8571428571428572</v>
      </c>
      <c r="I79" s="275">
        <f t="shared" si="25"/>
        <v>2.8571428571428572</v>
      </c>
      <c r="J79" s="275">
        <f t="shared" si="25"/>
        <v>1.2857142857142858</v>
      </c>
      <c r="K79" s="275">
        <f t="shared" si="25"/>
        <v>1.8571428571428572</v>
      </c>
      <c r="L79" s="276">
        <f t="shared" si="25"/>
        <v>1.9642857142857142</v>
      </c>
      <c r="M79" s="277">
        <f t="shared" si="25"/>
        <v>1.2857142857142858</v>
      </c>
      <c r="N79" s="275">
        <f t="shared" si="25"/>
        <v>1.8571428571428572</v>
      </c>
      <c r="O79" s="275">
        <f t="shared" si="25"/>
        <v>2.8571428571428572</v>
      </c>
      <c r="P79" s="275">
        <f t="shared" si="25"/>
        <v>1.2857142857142858</v>
      </c>
      <c r="Q79" s="276">
        <f t="shared" si="25"/>
        <v>1.8214285714285714</v>
      </c>
      <c r="R79" s="255"/>
    </row>
    <row r="80" spans="1:19" ht="15" customHeight="1" thickBot="1" x14ac:dyDescent="0.3">
      <c r="A80" s="256"/>
      <c r="B80" s="257" t="s">
        <v>333</v>
      </c>
      <c r="C80" s="280"/>
      <c r="D80" s="280"/>
      <c r="E80" s="280"/>
      <c r="F80" s="280"/>
      <c r="G80" s="281"/>
      <c r="H80" s="281"/>
      <c r="I80" s="281"/>
      <c r="J80" s="281"/>
      <c r="K80" s="281"/>
      <c r="L80" s="281"/>
      <c r="M80" s="281"/>
      <c r="N80" s="281"/>
      <c r="O80" s="281"/>
      <c r="P80" s="281"/>
      <c r="Q80" s="282">
        <f>AVERAGE(G79,L79,Q79)</f>
        <v>1.8690476190476188</v>
      </c>
      <c r="R80" s="255"/>
    </row>
    <row r="81" spans="1:19" ht="15" customHeight="1" thickBot="1" x14ac:dyDescent="0.3">
      <c r="R81" s="255"/>
    </row>
    <row r="82" spans="1:19" s="12" customFormat="1" ht="15" customHeight="1" thickBot="1" x14ac:dyDescent="0.3">
      <c r="A82" s="513" t="s">
        <v>420</v>
      </c>
      <c r="B82" s="514"/>
      <c r="C82" s="514"/>
      <c r="D82" s="514"/>
      <c r="E82" s="514"/>
      <c r="F82" s="514"/>
      <c r="G82" s="514"/>
      <c r="H82" s="514"/>
      <c r="I82" s="514"/>
      <c r="J82" s="514"/>
      <c r="K82" s="514"/>
      <c r="L82" s="514"/>
      <c r="M82" s="514"/>
      <c r="N82" s="514"/>
      <c r="O82" s="514"/>
      <c r="P82" s="514"/>
      <c r="Q82" s="514"/>
      <c r="R82" s="514"/>
      <c r="S82" s="515"/>
    </row>
    <row r="83" spans="1:19" s="303" customFormat="1" ht="15" customHeight="1" x14ac:dyDescent="0.25">
      <c r="A83" s="498" t="s">
        <v>342</v>
      </c>
      <c r="B83" s="499"/>
      <c r="C83" s="495" t="s">
        <v>341</v>
      </c>
      <c r="D83" s="496"/>
      <c r="E83" s="496"/>
      <c r="F83" s="496"/>
      <c r="G83" s="497"/>
      <c r="H83" s="495" t="s">
        <v>340</v>
      </c>
      <c r="I83" s="496"/>
      <c r="J83" s="496"/>
      <c r="K83" s="496"/>
      <c r="L83" s="497"/>
      <c r="M83" s="495" t="s">
        <v>339</v>
      </c>
      <c r="N83" s="496"/>
      <c r="O83" s="496"/>
      <c r="P83" s="496"/>
      <c r="Q83" s="497"/>
      <c r="R83" s="510" t="s">
        <v>338</v>
      </c>
      <c r="S83" s="510" t="s">
        <v>337</v>
      </c>
    </row>
    <row r="84" spans="1:19" s="12" customFormat="1" ht="15" customHeight="1" thickBot="1" x14ac:dyDescent="0.3">
      <c r="A84" s="500"/>
      <c r="B84" s="501"/>
      <c r="C84" s="258" t="s">
        <v>84</v>
      </c>
      <c r="D84" s="259" t="s">
        <v>85</v>
      </c>
      <c r="E84" s="259" t="s">
        <v>86</v>
      </c>
      <c r="F84" s="259" t="s">
        <v>87</v>
      </c>
      <c r="G84" s="260" t="s">
        <v>88</v>
      </c>
      <c r="H84" s="258" t="s">
        <v>84</v>
      </c>
      <c r="I84" s="259" t="s">
        <v>85</v>
      </c>
      <c r="J84" s="259" t="s">
        <v>86</v>
      </c>
      <c r="K84" s="259" t="s">
        <v>87</v>
      </c>
      <c r="L84" s="260" t="s">
        <v>88</v>
      </c>
      <c r="M84" s="258" t="s">
        <v>84</v>
      </c>
      <c r="N84" s="259" t="s">
        <v>85</v>
      </c>
      <c r="O84" s="259" t="s">
        <v>86</v>
      </c>
      <c r="P84" s="259" t="s">
        <v>87</v>
      </c>
      <c r="Q84" s="260" t="s">
        <v>88</v>
      </c>
      <c r="R84" s="511"/>
      <c r="S84" s="512"/>
    </row>
    <row r="85" spans="1:19" ht="15" customHeight="1" x14ac:dyDescent="0.25">
      <c r="A85" s="236" t="s">
        <v>419</v>
      </c>
      <c r="B85" s="237" t="s">
        <v>377</v>
      </c>
      <c r="C85" s="311">
        <v>1</v>
      </c>
      <c r="D85" s="262">
        <v>2</v>
      </c>
      <c r="E85" s="262">
        <v>3</v>
      </c>
      <c r="F85" s="262">
        <v>1</v>
      </c>
      <c r="G85" s="312">
        <f>IF(C85 = "NA",0,AVERAGE(C85:F85))</f>
        <v>1.75</v>
      </c>
      <c r="H85" s="311">
        <v>2</v>
      </c>
      <c r="I85" s="262">
        <v>3</v>
      </c>
      <c r="J85" s="262">
        <v>1</v>
      </c>
      <c r="K85" s="262">
        <v>2</v>
      </c>
      <c r="L85" s="312">
        <f>IF(H85 = "NA",0,AVERAGE(H85:K85))</f>
        <v>2</v>
      </c>
      <c r="M85" s="311">
        <v>1</v>
      </c>
      <c r="N85" s="262">
        <v>2</v>
      </c>
      <c r="O85" s="262">
        <v>3</v>
      </c>
      <c r="P85" s="262">
        <v>1</v>
      </c>
      <c r="Q85" s="312">
        <f>IF(M85 = "NA",0,AVERAGE(M85:P85))</f>
        <v>1.75</v>
      </c>
      <c r="R85" s="264">
        <f>IF(C85="NA","-",AVERAGE(G85,L85,Q85))</f>
        <v>1.8333333333333333</v>
      </c>
      <c r="S85" s="283">
        <v>3</v>
      </c>
    </row>
    <row r="86" spans="1:19" ht="25.5" x14ac:dyDescent="0.25">
      <c r="A86" s="236" t="s">
        <v>418</v>
      </c>
      <c r="B86" s="237" t="s">
        <v>361</v>
      </c>
      <c r="C86" s="238">
        <v>1</v>
      </c>
      <c r="D86" s="239">
        <v>2</v>
      </c>
      <c r="E86" s="239">
        <v>3</v>
      </c>
      <c r="F86" s="239">
        <v>1</v>
      </c>
      <c r="G86" s="312">
        <f t="shared" ref="G86:G93" si="26">IF(C86 = "NA",0,AVERAGE(C86:F86))</f>
        <v>1.75</v>
      </c>
      <c r="H86" s="238">
        <v>2</v>
      </c>
      <c r="I86" s="239">
        <v>3</v>
      </c>
      <c r="J86" s="239">
        <v>1</v>
      </c>
      <c r="K86" s="239">
        <v>2</v>
      </c>
      <c r="L86" s="312">
        <f t="shared" ref="L86:L93" si="27">IF(H86 = "NA",0,AVERAGE(H86:K86))</f>
        <v>2</v>
      </c>
      <c r="M86" s="238">
        <v>1</v>
      </c>
      <c r="N86" s="239">
        <v>2</v>
      </c>
      <c r="O86" s="239">
        <v>3</v>
      </c>
      <c r="P86" s="239">
        <v>1</v>
      </c>
      <c r="Q86" s="312">
        <f t="shared" ref="Q86:Q93" si="28">IF(M86 = "NA",0,AVERAGE(M86:P86))</f>
        <v>1.75</v>
      </c>
      <c r="R86" s="242">
        <f t="shared" ref="R86:R93" si="29">IF(C86="NA","-",AVERAGE(G86,L86,Q86))</f>
        <v>1.8333333333333333</v>
      </c>
      <c r="S86" s="284">
        <v>2</v>
      </c>
    </row>
    <row r="87" spans="1:19" x14ac:dyDescent="0.25">
      <c r="A87" s="236" t="s">
        <v>417</v>
      </c>
      <c r="B87" s="237" t="s">
        <v>396</v>
      </c>
      <c r="C87" s="238">
        <v>1</v>
      </c>
      <c r="D87" s="239">
        <v>2</v>
      </c>
      <c r="E87" s="239">
        <v>3</v>
      </c>
      <c r="F87" s="239">
        <v>1</v>
      </c>
      <c r="G87" s="312">
        <f t="shared" si="26"/>
        <v>1.75</v>
      </c>
      <c r="H87" s="238">
        <v>2</v>
      </c>
      <c r="I87" s="239">
        <v>3</v>
      </c>
      <c r="J87" s="239">
        <v>1</v>
      </c>
      <c r="K87" s="239">
        <v>2</v>
      </c>
      <c r="L87" s="312">
        <f t="shared" si="27"/>
        <v>2</v>
      </c>
      <c r="M87" s="238">
        <v>1</v>
      </c>
      <c r="N87" s="239">
        <v>2</v>
      </c>
      <c r="O87" s="239">
        <v>3</v>
      </c>
      <c r="P87" s="239">
        <v>1</v>
      </c>
      <c r="Q87" s="312">
        <f t="shared" si="28"/>
        <v>1.75</v>
      </c>
      <c r="R87" s="242">
        <f t="shared" si="29"/>
        <v>1.8333333333333333</v>
      </c>
      <c r="S87" s="284">
        <v>1</v>
      </c>
    </row>
    <row r="88" spans="1:19" s="15" customFormat="1" ht="38.25" x14ac:dyDescent="0.25">
      <c r="A88" s="236" t="s">
        <v>416</v>
      </c>
      <c r="B88" s="237" t="s">
        <v>359</v>
      </c>
      <c r="C88" s="238">
        <v>1</v>
      </c>
      <c r="D88" s="239">
        <v>2</v>
      </c>
      <c r="E88" s="239">
        <v>3</v>
      </c>
      <c r="F88" s="239">
        <v>1</v>
      </c>
      <c r="G88" s="312">
        <f t="shared" si="26"/>
        <v>1.75</v>
      </c>
      <c r="H88" s="238">
        <v>2</v>
      </c>
      <c r="I88" s="239">
        <v>3</v>
      </c>
      <c r="J88" s="239">
        <v>1</v>
      </c>
      <c r="K88" s="239">
        <v>2</v>
      </c>
      <c r="L88" s="312">
        <f t="shared" si="27"/>
        <v>2</v>
      </c>
      <c r="M88" s="238">
        <v>1</v>
      </c>
      <c r="N88" s="239">
        <v>2</v>
      </c>
      <c r="O88" s="239">
        <v>3</v>
      </c>
      <c r="P88" s="239">
        <v>1</v>
      </c>
      <c r="Q88" s="312">
        <f t="shared" si="28"/>
        <v>1.75</v>
      </c>
      <c r="R88" s="242">
        <f t="shared" si="29"/>
        <v>1.8333333333333333</v>
      </c>
      <c r="S88" s="284">
        <v>3</v>
      </c>
    </row>
    <row r="89" spans="1:19" ht="25.5" x14ac:dyDescent="0.25">
      <c r="A89" s="236" t="s">
        <v>415</v>
      </c>
      <c r="B89" s="237" t="s">
        <v>393</v>
      </c>
      <c r="C89" s="238">
        <v>1</v>
      </c>
      <c r="D89" s="239">
        <v>2</v>
      </c>
      <c r="E89" s="239">
        <v>3</v>
      </c>
      <c r="F89" s="239">
        <v>1</v>
      </c>
      <c r="G89" s="312">
        <f t="shared" si="26"/>
        <v>1.75</v>
      </c>
      <c r="H89" s="238">
        <v>2</v>
      </c>
      <c r="I89" s="239">
        <v>3</v>
      </c>
      <c r="J89" s="239">
        <v>1</v>
      </c>
      <c r="K89" s="239">
        <v>2</v>
      </c>
      <c r="L89" s="312">
        <f t="shared" si="27"/>
        <v>2</v>
      </c>
      <c r="M89" s="238">
        <v>1</v>
      </c>
      <c r="N89" s="239">
        <v>2</v>
      </c>
      <c r="O89" s="239">
        <v>3</v>
      </c>
      <c r="P89" s="239">
        <v>1</v>
      </c>
      <c r="Q89" s="312">
        <f t="shared" si="28"/>
        <v>1.75</v>
      </c>
      <c r="R89" s="242">
        <f t="shared" si="29"/>
        <v>1.8333333333333333</v>
      </c>
      <c r="S89" s="284">
        <v>2</v>
      </c>
    </row>
    <row r="90" spans="1:19" ht="25.5" x14ac:dyDescent="0.25">
      <c r="A90" s="236" t="s">
        <v>414</v>
      </c>
      <c r="B90" s="237" t="s">
        <v>391</v>
      </c>
      <c r="C90" s="238">
        <v>1</v>
      </c>
      <c r="D90" s="239">
        <v>2</v>
      </c>
      <c r="E90" s="239">
        <v>3</v>
      </c>
      <c r="F90" s="239">
        <v>1</v>
      </c>
      <c r="G90" s="312">
        <f t="shared" si="26"/>
        <v>1.75</v>
      </c>
      <c r="H90" s="238">
        <v>2</v>
      </c>
      <c r="I90" s="239">
        <v>3</v>
      </c>
      <c r="J90" s="239">
        <v>1</v>
      </c>
      <c r="K90" s="239">
        <v>2</v>
      </c>
      <c r="L90" s="312">
        <f t="shared" si="27"/>
        <v>2</v>
      </c>
      <c r="M90" s="238">
        <v>1</v>
      </c>
      <c r="N90" s="239">
        <v>2</v>
      </c>
      <c r="O90" s="239">
        <v>3</v>
      </c>
      <c r="P90" s="239">
        <v>1</v>
      </c>
      <c r="Q90" s="312">
        <f t="shared" si="28"/>
        <v>1.75</v>
      </c>
      <c r="R90" s="242">
        <f t="shared" si="29"/>
        <v>1.8333333333333333</v>
      </c>
      <c r="S90" s="284">
        <v>1</v>
      </c>
    </row>
    <row r="91" spans="1:19" ht="25.5" x14ac:dyDescent="0.25">
      <c r="A91" s="236" t="s">
        <v>413</v>
      </c>
      <c r="B91" s="237" t="s">
        <v>389</v>
      </c>
      <c r="C91" s="238">
        <v>1</v>
      </c>
      <c r="D91" s="239">
        <v>2</v>
      </c>
      <c r="E91" s="239">
        <v>3</v>
      </c>
      <c r="F91" s="239">
        <v>1</v>
      </c>
      <c r="G91" s="312">
        <f t="shared" si="26"/>
        <v>1.75</v>
      </c>
      <c r="H91" s="238">
        <v>2</v>
      </c>
      <c r="I91" s="239">
        <v>3</v>
      </c>
      <c r="J91" s="239">
        <v>1</v>
      </c>
      <c r="K91" s="239">
        <v>2</v>
      </c>
      <c r="L91" s="312">
        <f t="shared" si="27"/>
        <v>2</v>
      </c>
      <c r="M91" s="238">
        <v>1</v>
      </c>
      <c r="N91" s="239">
        <v>2</v>
      </c>
      <c r="O91" s="239">
        <v>3</v>
      </c>
      <c r="P91" s="239">
        <v>1</v>
      </c>
      <c r="Q91" s="312">
        <f t="shared" si="28"/>
        <v>1.75</v>
      </c>
      <c r="R91" s="242">
        <f t="shared" si="29"/>
        <v>1.8333333333333333</v>
      </c>
      <c r="S91" s="284">
        <v>3</v>
      </c>
    </row>
    <row r="92" spans="1:19" x14ac:dyDescent="0.25">
      <c r="A92" s="236" t="s">
        <v>412</v>
      </c>
      <c r="B92" s="237" t="s">
        <v>411</v>
      </c>
      <c r="C92" s="238">
        <v>3</v>
      </c>
      <c r="D92" s="239">
        <v>2</v>
      </c>
      <c r="E92" s="239">
        <v>1</v>
      </c>
      <c r="F92" s="239">
        <v>3</v>
      </c>
      <c r="G92" s="312">
        <f t="shared" si="26"/>
        <v>2.25</v>
      </c>
      <c r="H92" s="238">
        <v>2</v>
      </c>
      <c r="I92" s="239">
        <v>1</v>
      </c>
      <c r="J92" s="239">
        <v>3</v>
      </c>
      <c r="K92" s="239">
        <v>2</v>
      </c>
      <c r="L92" s="312">
        <f t="shared" si="27"/>
        <v>2</v>
      </c>
      <c r="M92" s="238">
        <v>1</v>
      </c>
      <c r="N92" s="239">
        <v>3</v>
      </c>
      <c r="O92" s="239">
        <v>2</v>
      </c>
      <c r="P92" s="239">
        <v>1</v>
      </c>
      <c r="Q92" s="312">
        <f t="shared" si="28"/>
        <v>1.75</v>
      </c>
      <c r="R92" s="242">
        <f t="shared" si="29"/>
        <v>2</v>
      </c>
      <c r="S92" s="284">
        <v>2</v>
      </c>
    </row>
    <row r="93" spans="1:19" ht="26.25" thickBot="1" x14ac:dyDescent="0.3">
      <c r="A93" s="243" t="s">
        <v>410</v>
      </c>
      <c r="B93" s="244" t="s">
        <v>634</v>
      </c>
      <c r="C93" s="271">
        <v>1</v>
      </c>
      <c r="D93" s="272">
        <v>2</v>
      </c>
      <c r="E93" s="272">
        <v>3</v>
      </c>
      <c r="F93" s="272">
        <v>1</v>
      </c>
      <c r="G93" s="317">
        <f t="shared" si="26"/>
        <v>1.75</v>
      </c>
      <c r="H93" s="271">
        <v>2</v>
      </c>
      <c r="I93" s="272">
        <v>3</v>
      </c>
      <c r="J93" s="272">
        <v>1</v>
      </c>
      <c r="K93" s="272">
        <v>2</v>
      </c>
      <c r="L93" s="317">
        <f t="shared" si="27"/>
        <v>2</v>
      </c>
      <c r="M93" s="271">
        <v>3</v>
      </c>
      <c r="N93" s="272">
        <v>1</v>
      </c>
      <c r="O93" s="272">
        <v>2</v>
      </c>
      <c r="P93" s="272">
        <v>3</v>
      </c>
      <c r="Q93" s="317">
        <f t="shared" si="28"/>
        <v>2.25</v>
      </c>
      <c r="R93" s="248">
        <f t="shared" si="29"/>
        <v>2</v>
      </c>
      <c r="S93" s="285">
        <v>1</v>
      </c>
    </row>
    <row r="94" spans="1:19" ht="15" customHeight="1" thickBot="1" x14ac:dyDescent="0.3">
      <c r="A94" s="278"/>
      <c r="B94" s="279" t="s">
        <v>334</v>
      </c>
      <c r="C94" s="274">
        <f>AVERAGEIF((C85:C93),"&lt;&gt;0")</f>
        <v>1.2222222222222223</v>
      </c>
      <c r="D94" s="275">
        <f t="shared" ref="D94:Q94" si="30">AVERAGEIF((D85:D93),"&lt;&gt;0")</f>
        <v>2</v>
      </c>
      <c r="E94" s="275">
        <f t="shared" si="30"/>
        <v>2.7777777777777777</v>
      </c>
      <c r="F94" s="275">
        <f t="shared" si="30"/>
        <v>1.2222222222222223</v>
      </c>
      <c r="G94" s="276">
        <f t="shared" si="30"/>
        <v>1.8055555555555556</v>
      </c>
      <c r="H94" s="277">
        <f t="shared" si="30"/>
        <v>2</v>
      </c>
      <c r="I94" s="275">
        <f t="shared" si="30"/>
        <v>2.7777777777777777</v>
      </c>
      <c r="J94" s="275">
        <f t="shared" si="30"/>
        <v>1.2222222222222223</v>
      </c>
      <c r="K94" s="275">
        <f t="shared" si="30"/>
        <v>2</v>
      </c>
      <c r="L94" s="276">
        <f t="shared" si="30"/>
        <v>2</v>
      </c>
      <c r="M94" s="277">
        <f t="shared" si="30"/>
        <v>1.2222222222222223</v>
      </c>
      <c r="N94" s="275">
        <f t="shared" si="30"/>
        <v>2</v>
      </c>
      <c r="O94" s="275">
        <f t="shared" si="30"/>
        <v>2.7777777777777777</v>
      </c>
      <c r="P94" s="275">
        <f t="shared" si="30"/>
        <v>1.2222222222222223</v>
      </c>
      <c r="Q94" s="276">
        <f t="shared" si="30"/>
        <v>1.8055555555555556</v>
      </c>
      <c r="R94" s="255"/>
    </row>
    <row r="95" spans="1:19" ht="15" customHeight="1" thickBot="1" x14ac:dyDescent="0.3">
      <c r="A95" s="256"/>
      <c r="B95" s="257" t="s">
        <v>333</v>
      </c>
      <c r="C95" s="280"/>
      <c r="D95" s="280"/>
      <c r="E95" s="280"/>
      <c r="F95" s="280"/>
      <c r="G95" s="281"/>
      <c r="H95" s="281"/>
      <c r="I95" s="281"/>
      <c r="J95" s="281"/>
      <c r="K95" s="281"/>
      <c r="L95" s="281"/>
      <c r="M95" s="281"/>
      <c r="N95" s="281"/>
      <c r="O95" s="281"/>
      <c r="P95" s="281"/>
      <c r="Q95" s="282">
        <f>AVERAGE(G94,L94,Q94)</f>
        <v>1.8703703703703702</v>
      </c>
      <c r="R95" s="255"/>
    </row>
    <row r="96" spans="1:19" ht="15" customHeight="1" thickBot="1" x14ac:dyDescent="0.3">
      <c r="R96" s="255"/>
    </row>
    <row r="97" spans="1:19" s="12" customFormat="1" ht="15" customHeight="1" thickBot="1" x14ac:dyDescent="0.3">
      <c r="A97" s="513" t="s">
        <v>409</v>
      </c>
      <c r="B97" s="514"/>
      <c r="C97" s="514"/>
      <c r="D97" s="514"/>
      <c r="E97" s="514"/>
      <c r="F97" s="514"/>
      <c r="G97" s="514"/>
      <c r="H97" s="514"/>
      <c r="I97" s="514"/>
      <c r="J97" s="514"/>
      <c r="K97" s="514"/>
      <c r="L97" s="514"/>
      <c r="M97" s="514"/>
      <c r="N97" s="514"/>
      <c r="O97" s="514"/>
      <c r="P97" s="514"/>
      <c r="Q97" s="514"/>
      <c r="R97" s="514"/>
      <c r="S97" s="515"/>
    </row>
    <row r="98" spans="1:19" s="303" customFormat="1" ht="15" customHeight="1" x14ac:dyDescent="0.25">
      <c r="A98" s="498" t="s">
        <v>342</v>
      </c>
      <c r="B98" s="499"/>
      <c r="C98" s="495" t="s">
        <v>341</v>
      </c>
      <c r="D98" s="496"/>
      <c r="E98" s="496"/>
      <c r="F98" s="496"/>
      <c r="G98" s="497"/>
      <c r="H98" s="495" t="s">
        <v>340</v>
      </c>
      <c r="I98" s="496"/>
      <c r="J98" s="496"/>
      <c r="K98" s="496"/>
      <c r="L98" s="497"/>
      <c r="M98" s="495" t="s">
        <v>339</v>
      </c>
      <c r="N98" s="496"/>
      <c r="O98" s="496"/>
      <c r="P98" s="496"/>
      <c r="Q98" s="497"/>
      <c r="R98" s="510" t="s">
        <v>338</v>
      </c>
      <c r="S98" s="510" t="s">
        <v>337</v>
      </c>
    </row>
    <row r="99" spans="1:19" s="12" customFormat="1" ht="15" customHeight="1" thickBot="1" x14ac:dyDescent="0.3">
      <c r="A99" s="500"/>
      <c r="B99" s="501"/>
      <c r="C99" s="258" t="s">
        <v>84</v>
      </c>
      <c r="D99" s="259" t="s">
        <v>85</v>
      </c>
      <c r="E99" s="259" t="s">
        <v>86</v>
      </c>
      <c r="F99" s="259" t="s">
        <v>87</v>
      </c>
      <c r="G99" s="260" t="s">
        <v>88</v>
      </c>
      <c r="H99" s="258" t="s">
        <v>84</v>
      </c>
      <c r="I99" s="259" t="s">
        <v>85</v>
      </c>
      <c r="J99" s="259" t="s">
        <v>86</v>
      </c>
      <c r="K99" s="259" t="s">
        <v>87</v>
      </c>
      <c r="L99" s="260" t="s">
        <v>88</v>
      </c>
      <c r="M99" s="258" t="s">
        <v>84</v>
      </c>
      <c r="N99" s="259" t="s">
        <v>85</v>
      </c>
      <c r="O99" s="259" t="s">
        <v>86</v>
      </c>
      <c r="P99" s="259" t="s">
        <v>87</v>
      </c>
      <c r="Q99" s="260" t="s">
        <v>88</v>
      </c>
      <c r="R99" s="511"/>
      <c r="S99" s="512"/>
    </row>
    <row r="100" spans="1:19" x14ac:dyDescent="0.25">
      <c r="A100" s="236" t="s">
        <v>408</v>
      </c>
      <c r="B100" s="237" t="s">
        <v>377</v>
      </c>
      <c r="C100" s="311">
        <v>1</v>
      </c>
      <c r="D100" s="262">
        <v>2</v>
      </c>
      <c r="E100" s="262">
        <v>3</v>
      </c>
      <c r="F100" s="262">
        <v>1</v>
      </c>
      <c r="G100" s="312">
        <f>IF(C100 = "NA",0,AVERAGE(C100:F100))</f>
        <v>1.75</v>
      </c>
      <c r="H100" s="311">
        <v>2</v>
      </c>
      <c r="I100" s="262">
        <v>3</v>
      </c>
      <c r="J100" s="262">
        <v>1</v>
      </c>
      <c r="K100" s="262">
        <v>2</v>
      </c>
      <c r="L100" s="312">
        <f>IF(H100 = "NA",0,AVERAGE(H100:K100))</f>
        <v>2</v>
      </c>
      <c r="M100" s="311">
        <v>1</v>
      </c>
      <c r="N100" s="262">
        <v>2</v>
      </c>
      <c r="O100" s="262">
        <v>3</v>
      </c>
      <c r="P100" s="262">
        <v>1</v>
      </c>
      <c r="Q100" s="312">
        <f>IF(M100 = "NA",0,AVERAGE(M100:P100))</f>
        <v>1.75</v>
      </c>
      <c r="R100" s="264">
        <f>IF(C100="NA","-",AVERAGE(G100,L100,Q100))</f>
        <v>1.8333333333333333</v>
      </c>
      <c r="S100" s="283">
        <v>1</v>
      </c>
    </row>
    <row r="101" spans="1:19" ht="25.5" x14ac:dyDescent="0.25">
      <c r="A101" s="236" t="s">
        <v>407</v>
      </c>
      <c r="B101" s="237" t="s">
        <v>361</v>
      </c>
      <c r="C101" s="238">
        <v>1</v>
      </c>
      <c r="D101" s="239">
        <v>2</v>
      </c>
      <c r="E101" s="239">
        <v>3</v>
      </c>
      <c r="F101" s="239">
        <v>1</v>
      </c>
      <c r="G101" s="312">
        <f t="shared" ref="G101:G107" si="31">IF(C101 = "NA",0,AVERAGE(C101:F101))</f>
        <v>1.75</v>
      </c>
      <c r="H101" s="238">
        <v>2</v>
      </c>
      <c r="I101" s="239">
        <v>3</v>
      </c>
      <c r="J101" s="239">
        <v>1</v>
      </c>
      <c r="K101" s="239">
        <v>2</v>
      </c>
      <c r="L101" s="312">
        <f t="shared" ref="L101:L107" si="32">IF(H101 = "NA",0,AVERAGE(H101:K101))</f>
        <v>2</v>
      </c>
      <c r="M101" s="238">
        <v>1</v>
      </c>
      <c r="N101" s="239">
        <v>2</v>
      </c>
      <c r="O101" s="239">
        <v>3</v>
      </c>
      <c r="P101" s="239">
        <v>1</v>
      </c>
      <c r="Q101" s="312">
        <f t="shared" ref="Q101:Q107" si="33">IF(M101 = "NA",0,AVERAGE(M101:P101))</f>
        <v>1.75</v>
      </c>
      <c r="R101" s="242">
        <f t="shared" ref="R101:R107" si="34">IF(C101="NA","-",AVERAGE(G101,L101,Q101))</f>
        <v>1.8333333333333333</v>
      </c>
      <c r="S101" s="284">
        <v>3</v>
      </c>
    </row>
    <row r="102" spans="1:19" x14ac:dyDescent="0.25">
      <c r="A102" s="236" t="s">
        <v>406</v>
      </c>
      <c r="B102" s="237" t="s">
        <v>396</v>
      </c>
      <c r="C102" s="238">
        <v>1</v>
      </c>
      <c r="D102" s="239">
        <v>2</v>
      </c>
      <c r="E102" s="239">
        <v>3</v>
      </c>
      <c r="F102" s="239">
        <v>1</v>
      </c>
      <c r="G102" s="312">
        <f t="shared" si="31"/>
        <v>1.75</v>
      </c>
      <c r="H102" s="238">
        <v>2</v>
      </c>
      <c r="I102" s="239">
        <v>3</v>
      </c>
      <c r="J102" s="239">
        <v>1</v>
      </c>
      <c r="K102" s="239">
        <v>2</v>
      </c>
      <c r="L102" s="312">
        <f t="shared" si="32"/>
        <v>2</v>
      </c>
      <c r="M102" s="238">
        <v>1</v>
      </c>
      <c r="N102" s="239">
        <v>2</v>
      </c>
      <c r="O102" s="239">
        <v>3</v>
      </c>
      <c r="P102" s="239">
        <v>1</v>
      </c>
      <c r="Q102" s="312">
        <f t="shared" si="33"/>
        <v>1.75</v>
      </c>
      <c r="R102" s="242">
        <f t="shared" si="34"/>
        <v>1.8333333333333333</v>
      </c>
      <c r="S102" s="284">
        <v>2</v>
      </c>
    </row>
    <row r="103" spans="1:19" ht="38.25" x14ac:dyDescent="0.25">
      <c r="A103" s="236" t="s">
        <v>405</v>
      </c>
      <c r="B103" s="237" t="s">
        <v>359</v>
      </c>
      <c r="C103" s="238">
        <v>1</v>
      </c>
      <c r="D103" s="239">
        <v>2</v>
      </c>
      <c r="E103" s="239">
        <v>3</v>
      </c>
      <c r="F103" s="239">
        <v>1</v>
      </c>
      <c r="G103" s="312">
        <f t="shared" si="31"/>
        <v>1.75</v>
      </c>
      <c r="H103" s="238">
        <v>2</v>
      </c>
      <c r="I103" s="239">
        <v>3</v>
      </c>
      <c r="J103" s="239">
        <v>1</v>
      </c>
      <c r="K103" s="239">
        <v>2</v>
      </c>
      <c r="L103" s="312">
        <f t="shared" si="32"/>
        <v>2</v>
      </c>
      <c r="M103" s="238">
        <v>1</v>
      </c>
      <c r="N103" s="239">
        <v>2</v>
      </c>
      <c r="O103" s="239">
        <v>3</v>
      </c>
      <c r="P103" s="239">
        <v>1</v>
      </c>
      <c r="Q103" s="312">
        <f t="shared" si="33"/>
        <v>1.75</v>
      </c>
      <c r="R103" s="242">
        <f t="shared" si="34"/>
        <v>1.8333333333333333</v>
      </c>
      <c r="S103" s="284">
        <v>1</v>
      </c>
    </row>
    <row r="104" spans="1:19" ht="25.5" x14ac:dyDescent="0.25">
      <c r="A104" s="236" t="s">
        <v>404</v>
      </c>
      <c r="B104" s="237" t="s">
        <v>393</v>
      </c>
      <c r="C104" s="238">
        <v>1</v>
      </c>
      <c r="D104" s="239">
        <v>2</v>
      </c>
      <c r="E104" s="239">
        <v>3</v>
      </c>
      <c r="F104" s="239">
        <v>1</v>
      </c>
      <c r="G104" s="312">
        <f t="shared" si="31"/>
        <v>1.75</v>
      </c>
      <c r="H104" s="238">
        <v>2</v>
      </c>
      <c r="I104" s="239">
        <v>3</v>
      </c>
      <c r="J104" s="239">
        <v>1</v>
      </c>
      <c r="K104" s="239">
        <v>2</v>
      </c>
      <c r="L104" s="312">
        <f t="shared" si="32"/>
        <v>2</v>
      </c>
      <c r="M104" s="238">
        <v>1</v>
      </c>
      <c r="N104" s="239">
        <v>2</v>
      </c>
      <c r="O104" s="239">
        <v>3</v>
      </c>
      <c r="P104" s="239">
        <v>1</v>
      </c>
      <c r="Q104" s="312">
        <f t="shared" si="33"/>
        <v>1.75</v>
      </c>
      <c r="R104" s="242">
        <f t="shared" si="34"/>
        <v>1.8333333333333333</v>
      </c>
      <c r="S104" s="284">
        <v>3</v>
      </c>
    </row>
    <row r="105" spans="1:19" ht="25.5" x14ac:dyDescent="0.25">
      <c r="A105" s="236" t="s">
        <v>403</v>
      </c>
      <c r="B105" s="237" t="s">
        <v>391</v>
      </c>
      <c r="C105" s="238">
        <v>1</v>
      </c>
      <c r="D105" s="239">
        <v>2</v>
      </c>
      <c r="E105" s="239">
        <v>3</v>
      </c>
      <c r="F105" s="239">
        <v>1</v>
      </c>
      <c r="G105" s="312">
        <f t="shared" si="31"/>
        <v>1.75</v>
      </c>
      <c r="H105" s="238">
        <v>2</v>
      </c>
      <c r="I105" s="239">
        <v>3</v>
      </c>
      <c r="J105" s="239">
        <v>1</v>
      </c>
      <c r="K105" s="239">
        <v>2</v>
      </c>
      <c r="L105" s="312">
        <f t="shared" si="32"/>
        <v>2</v>
      </c>
      <c r="M105" s="238">
        <v>1</v>
      </c>
      <c r="N105" s="239">
        <v>2</v>
      </c>
      <c r="O105" s="239">
        <v>3</v>
      </c>
      <c r="P105" s="239">
        <v>1</v>
      </c>
      <c r="Q105" s="312">
        <f t="shared" si="33"/>
        <v>1.75</v>
      </c>
      <c r="R105" s="242">
        <f t="shared" si="34"/>
        <v>1.8333333333333333</v>
      </c>
      <c r="S105" s="284">
        <v>2</v>
      </c>
    </row>
    <row r="106" spans="1:19" ht="25.5" x14ac:dyDescent="0.25">
      <c r="A106" s="236" t="s">
        <v>402</v>
      </c>
      <c r="B106" s="237" t="s">
        <v>389</v>
      </c>
      <c r="C106" s="238">
        <v>1</v>
      </c>
      <c r="D106" s="239">
        <v>2</v>
      </c>
      <c r="E106" s="239">
        <v>3</v>
      </c>
      <c r="F106" s="239">
        <v>1</v>
      </c>
      <c r="G106" s="312">
        <f t="shared" si="31"/>
        <v>1.75</v>
      </c>
      <c r="H106" s="238">
        <v>2</v>
      </c>
      <c r="I106" s="239">
        <v>3</v>
      </c>
      <c r="J106" s="239">
        <v>1</v>
      </c>
      <c r="K106" s="239">
        <v>2</v>
      </c>
      <c r="L106" s="312">
        <f t="shared" si="32"/>
        <v>2</v>
      </c>
      <c r="M106" s="238">
        <v>1</v>
      </c>
      <c r="N106" s="239">
        <v>2</v>
      </c>
      <c r="O106" s="239">
        <v>3</v>
      </c>
      <c r="P106" s="239">
        <v>1</v>
      </c>
      <c r="Q106" s="312">
        <f t="shared" si="33"/>
        <v>1.75</v>
      </c>
      <c r="R106" s="242">
        <f t="shared" si="34"/>
        <v>1.8333333333333333</v>
      </c>
      <c r="S106" s="284">
        <v>2</v>
      </c>
    </row>
    <row r="107" spans="1:19" ht="26.25" thickBot="1" x14ac:dyDescent="0.3">
      <c r="A107" s="243" t="s">
        <v>401</v>
      </c>
      <c r="B107" s="244" t="s">
        <v>634</v>
      </c>
      <c r="C107" s="271">
        <v>3</v>
      </c>
      <c r="D107" s="272">
        <v>1</v>
      </c>
      <c r="E107" s="272">
        <v>2</v>
      </c>
      <c r="F107" s="272">
        <v>3</v>
      </c>
      <c r="G107" s="317">
        <f t="shared" si="31"/>
        <v>2.25</v>
      </c>
      <c r="H107" s="271">
        <v>1</v>
      </c>
      <c r="I107" s="272">
        <v>2</v>
      </c>
      <c r="J107" s="272">
        <v>3</v>
      </c>
      <c r="K107" s="272">
        <v>2</v>
      </c>
      <c r="L107" s="317">
        <f t="shared" si="32"/>
        <v>2</v>
      </c>
      <c r="M107" s="271">
        <v>3</v>
      </c>
      <c r="N107" s="272">
        <v>1</v>
      </c>
      <c r="O107" s="272">
        <v>2</v>
      </c>
      <c r="P107" s="272">
        <v>3</v>
      </c>
      <c r="Q107" s="317">
        <f t="shared" si="33"/>
        <v>2.25</v>
      </c>
      <c r="R107" s="248">
        <f t="shared" si="34"/>
        <v>2.1666666666666665</v>
      </c>
      <c r="S107" s="285">
        <v>1</v>
      </c>
    </row>
    <row r="108" spans="1:19" s="18" customFormat="1" ht="15" customHeight="1" thickBot="1" x14ac:dyDescent="0.3">
      <c r="A108" s="250"/>
      <c r="B108" s="269" t="s">
        <v>334</v>
      </c>
      <c r="C108" s="274">
        <f>AVERAGEIF((C100:C107),"&lt;&gt;0")</f>
        <v>1.25</v>
      </c>
      <c r="D108" s="275">
        <f t="shared" ref="D108:Q108" si="35">AVERAGEIF((D100:D107),"&lt;&gt;0")</f>
        <v>1.875</v>
      </c>
      <c r="E108" s="275">
        <f t="shared" si="35"/>
        <v>2.875</v>
      </c>
      <c r="F108" s="275">
        <f t="shared" si="35"/>
        <v>1.25</v>
      </c>
      <c r="G108" s="276">
        <f t="shared" si="35"/>
        <v>1.8125</v>
      </c>
      <c r="H108" s="277">
        <f t="shared" si="35"/>
        <v>1.875</v>
      </c>
      <c r="I108" s="275">
        <f t="shared" si="35"/>
        <v>2.875</v>
      </c>
      <c r="J108" s="275">
        <f t="shared" si="35"/>
        <v>1.25</v>
      </c>
      <c r="K108" s="275">
        <f t="shared" si="35"/>
        <v>2</v>
      </c>
      <c r="L108" s="276">
        <f t="shared" si="35"/>
        <v>2</v>
      </c>
      <c r="M108" s="277">
        <f t="shared" si="35"/>
        <v>1.25</v>
      </c>
      <c r="N108" s="275">
        <f t="shared" si="35"/>
        <v>1.875</v>
      </c>
      <c r="O108" s="275">
        <f t="shared" si="35"/>
        <v>2.875</v>
      </c>
      <c r="P108" s="275">
        <f t="shared" si="35"/>
        <v>1.25</v>
      </c>
      <c r="Q108" s="276">
        <f t="shared" si="35"/>
        <v>1.8125</v>
      </c>
      <c r="R108" s="255"/>
      <c r="S108" s="227"/>
    </row>
    <row r="109" spans="1:19" ht="15" customHeight="1" thickBot="1" x14ac:dyDescent="0.3">
      <c r="A109" s="256"/>
      <c r="B109" s="257" t="s">
        <v>333</v>
      </c>
      <c r="C109" s="280"/>
      <c r="D109" s="280"/>
      <c r="E109" s="280"/>
      <c r="F109" s="280"/>
      <c r="G109" s="281"/>
      <c r="H109" s="281"/>
      <c r="I109" s="281"/>
      <c r="J109" s="281"/>
      <c r="K109" s="281"/>
      <c r="L109" s="281"/>
      <c r="M109" s="281"/>
      <c r="N109" s="281"/>
      <c r="O109" s="281"/>
      <c r="P109" s="281"/>
      <c r="Q109" s="282">
        <f>AVERAGE(G108,L108,Q108)</f>
        <v>1.875</v>
      </c>
      <c r="R109" s="255"/>
    </row>
    <row r="110" spans="1:19" ht="15" customHeight="1" thickBot="1" x14ac:dyDescent="0.3">
      <c r="R110" s="255"/>
    </row>
    <row r="111" spans="1:19" s="12" customFormat="1" ht="15" customHeight="1" thickBot="1" x14ac:dyDescent="0.3">
      <c r="A111" s="522" t="s">
        <v>400</v>
      </c>
      <c r="B111" s="523"/>
      <c r="C111" s="523"/>
      <c r="D111" s="523"/>
      <c r="E111" s="523"/>
      <c r="F111" s="523"/>
      <c r="G111" s="523"/>
      <c r="H111" s="523"/>
      <c r="I111" s="523"/>
      <c r="J111" s="523"/>
      <c r="K111" s="523"/>
      <c r="L111" s="523"/>
      <c r="M111" s="523"/>
      <c r="N111" s="523"/>
      <c r="O111" s="523"/>
      <c r="P111" s="523"/>
      <c r="Q111" s="523"/>
      <c r="R111" s="523"/>
      <c r="S111" s="524"/>
    </row>
    <row r="112" spans="1:19" s="303" customFormat="1" ht="15" customHeight="1" x14ac:dyDescent="0.25">
      <c r="A112" s="506" t="s">
        <v>342</v>
      </c>
      <c r="B112" s="507"/>
      <c r="C112" s="506" t="s">
        <v>341</v>
      </c>
      <c r="D112" s="526"/>
      <c r="E112" s="526"/>
      <c r="F112" s="526"/>
      <c r="G112" s="507"/>
      <c r="H112" s="525" t="s">
        <v>340</v>
      </c>
      <c r="I112" s="526"/>
      <c r="J112" s="526"/>
      <c r="K112" s="526"/>
      <c r="L112" s="507"/>
      <c r="M112" s="525" t="s">
        <v>339</v>
      </c>
      <c r="N112" s="526"/>
      <c r="O112" s="526"/>
      <c r="P112" s="526"/>
      <c r="Q112" s="507"/>
      <c r="R112" s="516" t="s">
        <v>338</v>
      </c>
      <c r="S112" s="516" t="s">
        <v>337</v>
      </c>
    </row>
    <row r="113" spans="1:19" s="12" customFormat="1" ht="15" customHeight="1" thickBot="1" x14ac:dyDescent="0.3">
      <c r="A113" s="508"/>
      <c r="B113" s="509"/>
      <c r="C113" s="258" t="s">
        <v>84</v>
      </c>
      <c r="D113" s="259" t="s">
        <v>85</v>
      </c>
      <c r="E113" s="259" t="s">
        <v>86</v>
      </c>
      <c r="F113" s="259" t="s">
        <v>87</v>
      </c>
      <c r="G113" s="260" t="s">
        <v>88</v>
      </c>
      <c r="H113" s="313" t="s">
        <v>84</v>
      </c>
      <c r="I113" s="259" t="s">
        <v>85</v>
      </c>
      <c r="J113" s="259" t="s">
        <v>86</v>
      </c>
      <c r="K113" s="259" t="s">
        <v>87</v>
      </c>
      <c r="L113" s="260" t="s">
        <v>88</v>
      </c>
      <c r="M113" s="313" t="s">
        <v>84</v>
      </c>
      <c r="N113" s="259" t="s">
        <v>85</v>
      </c>
      <c r="O113" s="259" t="s">
        <v>86</v>
      </c>
      <c r="P113" s="259" t="s">
        <v>87</v>
      </c>
      <c r="Q113" s="260" t="s">
        <v>88</v>
      </c>
      <c r="R113" s="517"/>
      <c r="S113" s="517"/>
    </row>
    <row r="114" spans="1:19" x14ac:dyDescent="0.25">
      <c r="A114" s="286" t="s">
        <v>399</v>
      </c>
      <c r="B114" s="287" t="s">
        <v>377</v>
      </c>
      <c r="C114" s="261" t="s">
        <v>276</v>
      </c>
      <c r="D114" s="262">
        <v>2</v>
      </c>
      <c r="E114" s="262">
        <v>3</v>
      </c>
      <c r="F114" s="262">
        <v>1</v>
      </c>
      <c r="G114" s="312">
        <f>IF(C114 = "NA",0,AVERAGE(C114:F114))</f>
        <v>0</v>
      </c>
      <c r="H114" s="261">
        <v>2</v>
      </c>
      <c r="I114" s="262">
        <v>3</v>
      </c>
      <c r="J114" s="262">
        <v>1</v>
      </c>
      <c r="K114" s="262">
        <v>2</v>
      </c>
      <c r="L114" s="312">
        <f>IF(H114 = "NA",0,AVERAGE(H114:K114))</f>
        <v>2</v>
      </c>
      <c r="M114" s="261">
        <v>1</v>
      </c>
      <c r="N114" s="262">
        <v>2</v>
      </c>
      <c r="O114" s="262">
        <v>3</v>
      </c>
      <c r="P114" s="262">
        <v>1</v>
      </c>
      <c r="Q114" s="263">
        <f>IF(M114 = "NA",0,AVERAGE(M114:P114))</f>
        <v>1.75</v>
      </c>
      <c r="R114" s="264" t="str">
        <f>IF(C114="NA","-",AVERAGE(G114,L114,Q114))</f>
        <v>-</v>
      </c>
      <c r="S114" s="283">
        <v>3</v>
      </c>
    </row>
    <row r="115" spans="1:19" ht="25.5" x14ac:dyDescent="0.25">
      <c r="A115" s="286" t="s">
        <v>398</v>
      </c>
      <c r="B115" s="287" t="s">
        <v>361</v>
      </c>
      <c r="C115" s="241">
        <v>1</v>
      </c>
      <c r="D115" s="239">
        <v>2</v>
      </c>
      <c r="E115" s="239">
        <v>3</v>
      </c>
      <c r="F115" s="239">
        <v>1</v>
      </c>
      <c r="G115" s="312">
        <f t="shared" ref="G115:G123" si="36">IF(C115 = "NA",0,AVERAGE(C115:F115))</f>
        <v>1.75</v>
      </c>
      <c r="H115" s="241">
        <v>2</v>
      </c>
      <c r="I115" s="239">
        <v>3</v>
      </c>
      <c r="J115" s="239">
        <v>1</v>
      </c>
      <c r="K115" s="239">
        <v>2</v>
      </c>
      <c r="L115" s="312">
        <f t="shared" ref="L115:L123" si="37">IF(H115 = "NA",0,AVERAGE(H115:K115))</f>
        <v>2</v>
      </c>
      <c r="M115" s="241">
        <v>1</v>
      </c>
      <c r="N115" s="239">
        <v>2</v>
      </c>
      <c r="O115" s="239">
        <v>3</v>
      </c>
      <c r="P115" s="239">
        <v>1</v>
      </c>
      <c r="Q115" s="263">
        <f t="shared" ref="Q115:Q123" si="38">IF(M115 = "NA",0,AVERAGE(M115:P115))</f>
        <v>1.75</v>
      </c>
      <c r="R115" s="242">
        <f t="shared" ref="R115:R123" si="39">IF(C115="NA","-",AVERAGE(G115,L115,Q115))</f>
        <v>1.8333333333333333</v>
      </c>
      <c r="S115" s="284">
        <v>2</v>
      </c>
    </row>
    <row r="116" spans="1:19" x14ac:dyDescent="0.25">
      <c r="A116" s="286" t="s">
        <v>397</v>
      </c>
      <c r="B116" s="287" t="s">
        <v>396</v>
      </c>
      <c r="C116" s="241">
        <v>1</v>
      </c>
      <c r="D116" s="239">
        <v>2</v>
      </c>
      <c r="E116" s="239">
        <v>3</v>
      </c>
      <c r="F116" s="239">
        <v>1</v>
      </c>
      <c r="G116" s="312">
        <f t="shared" si="36"/>
        <v>1.75</v>
      </c>
      <c r="H116" s="241">
        <v>2</v>
      </c>
      <c r="I116" s="239">
        <v>3</v>
      </c>
      <c r="J116" s="239">
        <v>1</v>
      </c>
      <c r="K116" s="239">
        <v>2</v>
      </c>
      <c r="L116" s="312">
        <f t="shared" si="37"/>
        <v>2</v>
      </c>
      <c r="M116" s="241">
        <v>1</v>
      </c>
      <c r="N116" s="239">
        <v>2</v>
      </c>
      <c r="O116" s="239">
        <v>3</v>
      </c>
      <c r="P116" s="239">
        <v>1</v>
      </c>
      <c r="Q116" s="263">
        <f t="shared" si="38"/>
        <v>1.75</v>
      </c>
      <c r="R116" s="242">
        <f t="shared" si="39"/>
        <v>1.8333333333333333</v>
      </c>
      <c r="S116" s="284">
        <v>1</v>
      </c>
    </row>
    <row r="117" spans="1:19" ht="38.25" x14ac:dyDescent="0.25">
      <c r="A117" s="286" t="s">
        <v>395</v>
      </c>
      <c r="B117" s="287" t="s">
        <v>359</v>
      </c>
      <c r="C117" s="241">
        <v>1</v>
      </c>
      <c r="D117" s="239">
        <v>2</v>
      </c>
      <c r="E117" s="239">
        <v>3</v>
      </c>
      <c r="F117" s="239">
        <v>1</v>
      </c>
      <c r="G117" s="312">
        <f t="shared" si="36"/>
        <v>1.75</v>
      </c>
      <c r="H117" s="241">
        <v>2</v>
      </c>
      <c r="I117" s="239">
        <v>3</v>
      </c>
      <c r="J117" s="239">
        <v>1</v>
      </c>
      <c r="K117" s="239">
        <v>2</v>
      </c>
      <c r="L117" s="312">
        <f t="shared" si="37"/>
        <v>2</v>
      </c>
      <c r="M117" s="241">
        <v>1</v>
      </c>
      <c r="N117" s="239">
        <v>2</v>
      </c>
      <c r="O117" s="239">
        <v>3</v>
      </c>
      <c r="P117" s="239">
        <v>1</v>
      </c>
      <c r="Q117" s="263">
        <f t="shared" si="38"/>
        <v>1.75</v>
      </c>
      <c r="R117" s="242">
        <f t="shared" si="39"/>
        <v>1.8333333333333333</v>
      </c>
      <c r="S117" s="284">
        <v>3</v>
      </c>
    </row>
    <row r="118" spans="1:19" ht="25.5" x14ac:dyDescent="0.25">
      <c r="A118" s="286" t="s">
        <v>394</v>
      </c>
      <c r="B118" s="287" t="s">
        <v>393</v>
      </c>
      <c r="C118" s="241">
        <v>1</v>
      </c>
      <c r="D118" s="239">
        <v>2</v>
      </c>
      <c r="E118" s="239">
        <v>3</v>
      </c>
      <c r="F118" s="239">
        <v>1</v>
      </c>
      <c r="G118" s="312">
        <f t="shared" si="36"/>
        <v>1.75</v>
      </c>
      <c r="H118" s="241">
        <v>2</v>
      </c>
      <c r="I118" s="239">
        <v>3</v>
      </c>
      <c r="J118" s="239">
        <v>1</v>
      </c>
      <c r="K118" s="239">
        <v>2</v>
      </c>
      <c r="L118" s="312">
        <f t="shared" si="37"/>
        <v>2</v>
      </c>
      <c r="M118" s="241">
        <v>1</v>
      </c>
      <c r="N118" s="239">
        <v>2</v>
      </c>
      <c r="O118" s="239">
        <v>3</v>
      </c>
      <c r="P118" s="239">
        <v>1</v>
      </c>
      <c r="Q118" s="263">
        <f t="shared" si="38"/>
        <v>1.75</v>
      </c>
      <c r="R118" s="242">
        <f t="shared" si="39"/>
        <v>1.8333333333333333</v>
      </c>
      <c r="S118" s="284">
        <v>2</v>
      </c>
    </row>
    <row r="119" spans="1:19" ht="25.5" x14ac:dyDescent="0.25">
      <c r="A119" s="286" t="s">
        <v>392</v>
      </c>
      <c r="B119" s="287" t="s">
        <v>391</v>
      </c>
      <c r="C119" s="241">
        <v>1</v>
      </c>
      <c r="D119" s="239">
        <v>2</v>
      </c>
      <c r="E119" s="239">
        <v>3</v>
      </c>
      <c r="F119" s="239">
        <v>1</v>
      </c>
      <c r="G119" s="312">
        <f t="shared" si="36"/>
        <v>1.75</v>
      </c>
      <c r="H119" s="241">
        <v>2</v>
      </c>
      <c r="I119" s="239">
        <v>3</v>
      </c>
      <c r="J119" s="239">
        <v>1</v>
      </c>
      <c r="K119" s="239">
        <v>2</v>
      </c>
      <c r="L119" s="312">
        <f t="shared" si="37"/>
        <v>2</v>
      </c>
      <c r="M119" s="241">
        <v>1</v>
      </c>
      <c r="N119" s="239">
        <v>2</v>
      </c>
      <c r="O119" s="239">
        <v>3</v>
      </c>
      <c r="P119" s="239">
        <v>1</v>
      </c>
      <c r="Q119" s="263">
        <f t="shared" si="38"/>
        <v>1.75</v>
      </c>
      <c r="R119" s="242">
        <f t="shared" si="39"/>
        <v>1.8333333333333333</v>
      </c>
      <c r="S119" s="284">
        <v>1</v>
      </c>
    </row>
    <row r="120" spans="1:19" ht="25.5" x14ac:dyDescent="0.25">
      <c r="A120" s="286" t="s">
        <v>390</v>
      </c>
      <c r="B120" s="287" t="s">
        <v>389</v>
      </c>
      <c r="C120" s="241">
        <v>1</v>
      </c>
      <c r="D120" s="239">
        <v>2</v>
      </c>
      <c r="E120" s="239">
        <v>3</v>
      </c>
      <c r="F120" s="239">
        <v>1</v>
      </c>
      <c r="G120" s="312">
        <f t="shared" si="36"/>
        <v>1.75</v>
      </c>
      <c r="H120" s="241">
        <v>2</v>
      </c>
      <c r="I120" s="239">
        <v>3</v>
      </c>
      <c r="J120" s="239">
        <v>1</v>
      </c>
      <c r="K120" s="239">
        <v>2</v>
      </c>
      <c r="L120" s="312">
        <f t="shared" si="37"/>
        <v>2</v>
      </c>
      <c r="M120" s="241">
        <v>1</v>
      </c>
      <c r="N120" s="239">
        <v>2</v>
      </c>
      <c r="O120" s="239">
        <v>3</v>
      </c>
      <c r="P120" s="239">
        <v>1</v>
      </c>
      <c r="Q120" s="263">
        <f t="shared" si="38"/>
        <v>1.75</v>
      </c>
      <c r="R120" s="242">
        <f t="shared" si="39"/>
        <v>1.8333333333333333</v>
      </c>
      <c r="S120" s="284">
        <v>3</v>
      </c>
    </row>
    <row r="121" spans="1:19" ht="25.5" x14ac:dyDescent="0.25">
      <c r="A121" s="286" t="s">
        <v>388</v>
      </c>
      <c r="B121" s="287" t="s">
        <v>372</v>
      </c>
      <c r="C121" s="241">
        <v>1</v>
      </c>
      <c r="D121" s="239">
        <v>2</v>
      </c>
      <c r="E121" s="239">
        <v>3</v>
      </c>
      <c r="F121" s="239">
        <v>1</v>
      </c>
      <c r="G121" s="312">
        <f t="shared" si="36"/>
        <v>1.75</v>
      </c>
      <c r="H121" s="241">
        <v>2</v>
      </c>
      <c r="I121" s="239">
        <v>3</v>
      </c>
      <c r="J121" s="239">
        <v>1</v>
      </c>
      <c r="K121" s="239">
        <v>2</v>
      </c>
      <c r="L121" s="312">
        <f t="shared" si="37"/>
        <v>2</v>
      </c>
      <c r="M121" s="241">
        <v>1</v>
      </c>
      <c r="N121" s="239">
        <v>2</v>
      </c>
      <c r="O121" s="239">
        <v>3</v>
      </c>
      <c r="P121" s="239">
        <v>1</v>
      </c>
      <c r="Q121" s="263">
        <f t="shared" si="38"/>
        <v>1.75</v>
      </c>
      <c r="R121" s="242">
        <f t="shared" si="39"/>
        <v>1.8333333333333333</v>
      </c>
      <c r="S121" s="284">
        <v>2</v>
      </c>
    </row>
    <row r="122" spans="1:19" ht="25.5" x14ac:dyDescent="0.25">
      <c r="A122" s="286" t="s">
        <v>387</v>
      </c>
      <c r="B122" s="287" t="s">
        <v>386</v>
      </c>
      <c r="C122" s="241">
        <v>1</v>
      </c>
      <c r="D122" s="239">
        <v>2</v>
      </c>
      <c r="E122" s="239">
        <v>3</v>
      </c>
      <c r="F122" s="239">
        <v>1</v>
      </c>
      <c r="G122" s="312">
        <f t="shared" si="36"/>
        <v>1.75</v>
      </c>
      <c r="H122" s="241">
        <v>2</v>
      </c>
      <c r="I122" s="239">
        <v>3</v>
      </c>
      <c r="J122" s="239">
        <v>1</v>
      </c>
      <c r="K122" s="239">
        <v>2</v>
      </c>
      <c r="L122" s="312">
        <f t="shared" si="37"/>
        <v>2</v>
      </c>
      <c r="M122" s="241">
        <v>1</v>
      </c>
      <c r="N122" s="239">
        <v>2</v>
      </c>
      <c r="O122" s="239">
        <v>3</v>
      </c>
      <c r="P122" s="239">
        <v>1</v>
      </c>
      <c r="Q122" s="263">
        <f t="shared" si="38"/>
        <v>1.75</v>
      </c>
      <c r="R122" s="242">
        <f t="shared" si="39"/>
        <v>1.8333333333333333</v>
      </c>
      <c r="S122" s="284">
        <v>1</v>
      </c>
    </row>
    <row r="123" spans="1:19" ht="26.25" thickBot="1" x14ac:dyDescent="0.3">
      <c r="A123" s="288" t="s">
        <v>385</v>
      </c>
      <c r="B123" s="244" t="s">
        <v>634</v>
      </c>
      <c r="C123" s="289">
        <v>3</v>
      </c>
      <c r="D123" s="272">
        <v>1</v>
      </c>
      <c r="E123" s="272">
        <v>2</v>
      </c>
      <c r="F123" s="272">
        <v>3</v>
      </c>
      <c r="G123" s="317">
        <f t="shared" si="36"/>
        <v>2.25</v>
      </c>
      <c r="H123" s="289">
        <v>2</v>
      </c>
      <c r="I123" s="272">
        <v>3</v>
      </c>
      <c r="J123" s="272">
        <v>1</v>
      </c>
      <c r="K123" s="272">
        <v>2</v>
      </c>
      <c r="L123" s="317">
        <f t="shared" si="37"/>
        <v>2</v>
      </c>
      <c r="M123" s="289">
        <v>3</v>
      </c>
      <c r="N123" s="272">
        <v>1</v>
      </c>
      <c r="O123" s="272">
        <v>2</v>
      </c>
      <c r="P123" s="272">
        <v>3</v>
      </c>
      <c r="Q123" s="323">
        <f t="shared" si="38"/>
        <v>2.25</v>
      </c>
      <c r="R123" s="248">
        <f t="shared" si="39"/>
        <v>2.1666666666666665</v>
      </c>
      <c r="S123" s="285">
        <v>3</v>
      </c>
    </row>
    <row r="124" spans="1:19" s="31" customFormat="1" ht="15" customHeight="1" thickBot="1" x14ac:dyDescent="0.3">
      <c r="A124" s="290"/>
      <c r="B124" s="295" t="s">
        <v>334</v>
      </c>
      <c r="C124" s="274">
        <f>AVERAGEIF((C114:C123),"&lt;&gt;0")</f>
        <v>1.2222222222222223</v>
      </c>
      <c r="D124" s="275">
        <f t="shared" ref="D124:Q124" si="40">AVERAGEIF((D114:D123),"&lt;&gt;0")</f>
        <v>1.9</v>
      </c>
      <c r="E124" s="275">
        <f t="shared" si="40"/>
        <v>2.9</v>
      </c>
      <c r="F124" s="275">
        <f t="shared" si="40"/>
        <v>1.2</v>
      </c>
      <c r="G124" s="276">
        <f t="shared" si="40"/>
        <v>1.8055555555555556</v>
      </c>
      <c r="H124" s="277">
        <f t="shared" si="40"/>
        <v>2</v>
      </c>
      <c r="I124" s="275">
        <f t="shared" si="40"/>
        <v>3</v>
      </c>
      <c r="J124" s="275">
        <f t="shared" si="40"/>
        <v>1</v>
      </c>
      <c r="K124" s="275">
        <f t="shared" si="40"/>
        <v>2</v>
      </c>
      <c r="L124" s="276">
        <f t="shared" si="40"/>
        <v>2</v>
      </c>
      <c r="M124" s="274">
        <f t="shared" si="40"/>
        <v>1.2</v>
      </c>
      <c r="N124" s="275">
        <f t="shared" si="40"/>
        <v>1.9</v>
      </c>
      <c r="O124" s="275">
        <f t="shared" si="40"/>
        <v>2.9</v>
      </c>
      <c r="P124" s="275">
        <f t="shared" si="40"/>
        <v>1.2</v>
      </c>
      <c r="Q124" s="276">
        <f t="shared" si="40"/>
        <v>1.8</v>
      </c>
      <c r="R124" s="309"/>
    </row>
    <row r="125" spans="1:19" ht="15" customHeight="1" thickBot="1" x14ac:dyDescent="0.3">
      <c r="A125" s="278"/>
      <c r="B125" s="279" t="s">
        <v>333</v>
      </c>
      <c r="C125" s="280"/>
      <c r="D125" s="280"/>
      <c r="E125" s="280"/>
      <c r="F125" s="280"/>
      <c r="G125" s="281"/>
      <c r="H125" s="281"/>
      <c r="I125" s="281"/>
      <c r="J125" s="281"/>
      <c r="K125" s="281"/>
      <c r="L125" s="281"/>
      <c r="M125" s="281"/>
      <c r="N125" s="281"/>
      <c r="O125" s="281"/>
      <c r="P125" s="281"/>
      <c r="Q125" s="282">
        <f>AVERAGE(G124,L124,Q124)</f>
        <v>1.8685185185185185</v>
      </c>
      <c r="R125" s="255"/>
    </row>
    <row r="126" spans="1:19" ht="15" customHeight="1" x14ac:dyDescent="0.25">
      <c r="A126" s="306"/>
      <c r="B126" s="307"/>
      <c r="C126" s="308"/>
      <c r="D126" s="308"/>
      <c r="E126" s="308"/>
      <c r="F126" s="308"/>
      <c r="G126" s="309"/>
      <c r="H126" s="309"/>
      <c r="I126" s="309"/>
      <c r="J126" s="309"/>
      <c r="K126" s="309"/>
      <c r="L126" s="309"/>
      <c r="M126" s="309"/>
      <c r="N126" s="309"/>
      <c r="O126" s="309"/>
      <c r="P126" s="309"/>
      <c r="Q126" s="310"/>
      <c r="R126" s="255"/>
    </row>
    <row r="127" spans="1:19" ht="15" customHeight="1" thickBot="1" x14ac:dyDescent="0.3">
      <c r="A127" s="291"/>
      <c r="B127" s="229"/>
      <c r="R127" s="255"/>
    </row>
    <row r="128" spans="1:19" s="14" customFormat="1" ht="15" customHeight="1" thickBot="1" x14ac:dyDescent="0.3">
      <c r="A128" s="503" t="s">
        <v>384</v>
      </c>
      <c r="B128" s="504"/>
      <c r="C128" s="504"/>
      <c r="D128" s="504"/>
      <c r="E128" s="504"/>
      <c r="F128" s="504"/>
      <c r="G128" s="504"/>
      <c r="H128" s="504"/>
      <c r="I128" s="504"/>
      <c r="J128" s="504"/>
      <c r="K128" s="504"/>
      <c r="L128" s="504"/>
      <c r="M128" s="504"/>
      <c r="N128" s="504"/>
      <c r="O128" s="504"/>
      <c r="P128" s="504"/>
      <c r="Q128" s="504"/>
      <c r="R128" s="504"/>
      <c r="S128" s="505"/>
    </row>
    <row r="129" spans="1:19" s="304" customFormat="1" ht="15" customHeight="1" x14ac:dyDescent="0.25">
      <c r="A129" s="498" t="s">
        <v>342</v>
      </c>
      <c r="B129" s="499"/>
      <c r="C129" s="495" t="s">
        <v>341</v>
      </c>
      <c r="D129" s="496"/>
      <c r="E129" s="496"/>
      <c r="F129" s="496"/>
      <c r="G129" s="497"/>
      <c r="H129" s="495" t="s">
        <v>340</v>
      </c>
      <c r="I129" s="496"/>
      <c r="J129" s="496"/>
      <c r="K129" s="496"/>
      <c r="L129" s="497"/>
      <c r="M129" s="495" t="s">
        <v>339</v>
      </c>
      <c r="N129" s="496"/>
      <c r="O129" s="496"/>
      <c r="P129" s="496"/>
      <c r="Q129" s="497"/>
      <c r="R129" s="510" t="s">
        <v>338</v>
      </c>
      <c r="S129" s="510" t="s">
        <v>337</v>
      </c>
    </row>
    <row r="130" spans="1:19" s="12" customFormat="1" ht="15" customHeight="1" thickBot="1" x14ac:dyDescent="0.3">
      <c r="A130" s="500"/>
      <c r="B130" s="501"/>
      <c r="C130" s="258" t="s">
        <v>84</v>
      </c>
      <c r="D130" s="259" t="s">
        <v>85</v>
      </c>
      <c r="E130" s="259" t="s">
        <v>86</v>
      </c>
      <c r="F130" s="259" t="s">
        <v>87</v>
      </c>
      <c r="G130" s="260" t="s">
        <v>88</v>
      </c>
      <c r="H130" s="258" t="s">
        <v>84</v>
      </c>
      <c r="I130" s="259" t="s">
        <v>85</v>
      </c>
      <c r="J130" s="259" t="s">
        <v>86</v>
      </c>
      <c r="K130" s="259" t="s">
        <v>87</v>
      </c>
      <c r="L130" s="260" t="s">
        <v>88</v>
      </c>
      <c r="M130" s="258" t="s">
        <v>84</v>
      </c>
      <c r="N130" s="259" t="s">
        <v>85</v>
      </c>
      <c r="O130" s="259" t="s">
        <v>86</v>
      </c>
      <c r="P130" s="259" t="s">
        <v>87</v>
      </c>
      <c r="Q130" s="260" t="s">
        <v>88</v>
      </c>
      <c r="R130" s="511"/>
      <c r="S130" s="512"/>
    </row>
    <row r="131" spans="1:19" x14ac:dyDescent="0.25">
      <c r="A131" s="286" t="s">
        <v>383</v>
      </c>
      <c r="B131" s="287" t="s">
        <v>377</v>
      </c>
      <c r="C131" s="311">
        <v>1</v>
      </c>
      <c r="D131" s="262">
        <v>2</v>
      </c>
      <c r="E131" s="262">
        <v>3</v>
      </c>
      <c r="F131" s="262">
        <v>1</v>
      </c>
      <c r="G131" s="312">
        <f>IF(C131 = "NA",0,AVERAGE(C131:F131))</f>
        <v>1.75</v>
      </c>
      <c r="H131" s="311">
        <v>2</v>
      </c>
      <c r="I131" s="262">
        <v>3</v>
      </c>
      <c r="J131" s="262">
        <v>1</v>
      </c>
      <c r="K131" s="262">
        <v>2</v>
      </c>
      <c r="L131" s="312">
        <f>IF(H131 = "NA",0,AVERAGE(H131:K131))</f>
        <v>2</v>
      </c>
      <c r="M131" s="311">
        <v>1</v>
      </c>
      <c r="N131" s="262">
        <v>2</v>
      </c>
      <c r="O131" s="262">
        <v>3</v>
      </c>
      <c r="P131" s="262">
        <v>1</v>
      </c>
      <c r="Q131" s="263">
        <f>IF(M131 = "NA",0,AVERAGE(M131:P131))</f>
        <v>1.75</v>
      </c>
      <c r="R131" s="264">
        <f>IF(C131="NA","-",AVERAGE(G131,L131,Q131))</f>
        <v>1.8333333333333333</v>
      </c>
      <c r="S131" s="283">
        <v>1</v>
      </c>
    </row>
    <row r="132" spans="1:19" x14ac:dyDescent="0.25">
      <c r="A132" s="286" t="s">
        <v>382</v>
      </c>
      <c r="B132" s="287" t="s">
        <v>349</v>
      </c>
      <c r="C132" s="238">
        <v>1</v>
      </c>
      <c r="D132" s="239">
        <v>2</v>
      </c>
      <c r="E132" s="239">
        <v>3</v>
      </c>
      <c r="F132" s="239">
        <v>1</v>
      </c>
      <c r="G132" s="312">
        <f t="shared" ref="G132:G134" si="41">IF(C132 = "NA",0,AVERAGE(C132:F132))</f>
        <v>1.75</v>
      </c>
      <c r="H132" s="238">
        <v>2</v>
      </c>
      <c r="I132" s="239">
        <v>3</v>
      </c>
      <c r="J132" s="239">
        <v>1</v>
      </c>
      <c r="K132" s="239">
        <v>2</v>
      </c>
      <c r="L132" s="312">
        <f t="shared" ref="L132:L134" si="42">IF(H132 = "NA",0,AVERAGE(H132:K132))</f>
        <v>2</v>
      </c>
      <c r="M132" s="238">
        <v>1</v>
      </c>
      <c r="N132" s="239">
        <v>2</v>
      </c>
      <c r="O132" s="239">
        <v>3</v>
      </c>
      <c r="P132" s="239">
        <v>1</v>
      </c>
      <c r="Q132" s="266">
        <f>AVERAGE(M132:P132)</f>
        <v>1.75</v>
      </c>
      <c r="R132" s="242">
        <f t="shared" ref="R132:R134" si="43">IF(C132="NA","-",AVERAGE(G132,L132,Q132))</f>
        <v>1.8333333333333333</v>
      </c>
      <c r="S132" s="284">
        <v>3</v>
      </c>
    </row>
    <row r="133" spans="1:19" s="15" customFormat="1" ht="25.5" x14ac:dyDescent="0.25">
      <c r="A133" s="286" t="s">
        <v>381</v>
      </c>
      <c r="B133" s="287" t="s">
        <v>372</v>
      </c>
      <c r="C133" s="238">
        <v>1</v>
      </c>
      <c r="D133" s="239">
        <v>2</v>
      </c>
      <c r="E133" s="239">
        <v>3</v>
      </c>
      <c r="F133" s="239">
        <v>1</v>
      </c>
      <c r="G133" s="312">
        <f t="shared" si="41"/>
        <v>1.75</v>
      </c>
      <c r="H133" s="238">
        <v>2</v>
      </c>
      <c r="I133" s="239">
        <v>3</v>
      </c>
      <c r="J133" s="239">
        <v>1</v>
      </c>
      <c r="K133" s="239">
        <v>2</v>
      </c>
      <c r="L133" s="312">
        <f t="shared" si="42"/>
        <v>2</v>
      </c>
      <c r="M133" s="238">
        <v>1</v>
      </c>
      <c r="N133" s="239">
        <v>2</v>
      </c>
      <c r="O133" s="239">
        <v>3</v>
      </c>
      <c r="P133" s="239">
        <v>1</v>
      </c>
      <c r="Q133" s="266">
        <f>AVERAGE(M133:P133)</f>
        <v>1.75</v>
      </c>
      <c r="R133" s="242">
        <f t="shared" si="43"/>
        <v>1.8333333333333333</v>
      </c>
      <c r="S133" s="284">
        <v>2</v>
      </c>
    </row>
    <row r="134" spans="1:19" ht="26.25" thickBot="1" x14ac:dyDescent="0.3">
      <c r="A134" s="292" t="s">
        <v>380</v>
      </c>
      <c r="B134" s="244" t="s">
        <v>634</v>
      </c>
      <c r="C134" s="271">
        <v>3</v>
      </c>
      <c r="D134" s="272">
        <v>2</v>
      </c>
      <c r="E134" s="272">
        <v>1</v>
      </c>
      <c r="F134" s="272">
        <v>3</v>
      </c>
      <c r="G134" s="317">
        <f t="shared" si="41"/>
        <v>2.25</v>
      </c>
      <c r="H134" s="271">
        <v>2</v>
      </c>
      <c r="I134" s="272">
        <v>1</v>
      </c>
      <c r="J134" s="272">
        <v>3</v>
      </c>
      <c r="K134" s="272">
        <v>2</v>
      </c>
      <c r="L134" s="317">
        <f t="shared" si="42"/>
        <v>2</v>
      </c>
      <c r="M134" s="271">
        <v>1</v>
      </c>
      <c r="N134" s="272">
        <v>1</v>
      </c>
      <c r="O134" s="272">
        <v>2</v>
      </c>
      <c r="P134" s="272">
        <v>3</v>
      </c>
      <c r="Q134" s="273">
        <f>AVERAGE(M134:P134)</f>
        <v>1.75</v>
      </c>
      <c r="R134" s="248">
        <f t="shared" si="43"/>
        <v>2</v>
      </c>
      <c r="S134" s="285">
        <v>1</v>
      </c>
    </row>
    <row r="135" spans="1:19" s="18" customFormat="1" ht="15" customHeight="1" thickBot="1" x14ac:dyDescent="0.3">
      <c r="A135" s="250"/>
      <c r="B135" s="269" t="s">
        <v>334</v>
      </c>
      <c r="C135" s="274">
        <f>AVERAGEIF((C131:C134),"&lt;&gt;0")</f>
        <v>1.5</v>
      </c>
      <c r="D135" s="275">
        <f t="shared" ref="D135:Q135" si="44">AVERAGEIF((D131:D134),"&lt;&gt;0")</f>
        <v>2</v>
      </c>
      <c r="E135" s="275">
        <f t="shared" si="44"/>
        <v>2.5</v>
      </c>
      <c r="F135" s="275">
        <f t="shared" si="44"/>
        <v>1.5</v>
      </c>
      <c r="G135" s="276">
        <f t="shared" si="44"/>
        <v>1.875</v>
      </c>
      <c r="H135" s="277">
        <f t="shared" si="44"/>
        <v>2</v>
      </c>
      <c r="I135" s="275">
        <f t="shared" si="44"/>
        <v>2.5</v>
      </c>
      <c r="J135" s="275">
        <f t="shared" si="44"/>
        <v>1.5</v>
      </c>
      <c r="K135" s="275">
        <f t="shared" si="44"/>
        <v>2</v>
      </c>
      <c r="L135" s="276">
        <f t="shared" si="44"/>
        <v>2</v>
      </c>
      <c r="M135" s="277">
        <f t="shared" si="44"/>
        <v>1</v>
      </c>
      <c r="N135" s="275">
        <f t="shared" si="44"/>
        <v>1.75</v>
      </c>
      <c r="O135" s="275">
        <f t="shared" si="44"/>
        <v>2.75</v>
      </c>
      <c r="P135" s="275">
        <f t="shared" si="44"/>
        <v>1.5</v>
      </c>
      <c r="Q135" s="276">
        <f t="shared" si="44"/>
        <v>1.75</v>
      </c>
      <c r="R135" s="255"/>
      <c r="S135" s="255"/>
    </row>
    <row r="136" spans="1:19" ht="15" customHeight="1" thickBot="1" x14ac:dyDescent="0.3">
      <c r="A136" s="256"/>
      <c r="B136" s="257" t="s">
        <v>333</v>
      </c>
      <c r="C136" s="280"/>
      <c r="D136" s="280"/>
      <c r="E136" s="280"/>
      <c r="F136" s="280"/>
      <c r="G136" s="281"/>
      <c r="H136" s="281"/>
      <c r="I136" s="281"/>
      <c r="J136" s="281"/>
      <c r="K136" s="281"/>
      <c r="L136" s="281"/>
      <c r="M136" s="281"/>
      <c r="N136" s="281"/>
      <c r="O136" s="281"/>
      <c r="P136" s="281"/>
      <c r="Q136" s="282">
        <f>AVERAGE(G135,L135,Q135)</f>
        <v>1.875</v>
      </c>
      <c r="R136" s="255"/>
      <c r="S136" s="255"/>
    </row>
    <row r="137" spans="1:19" ht="15" customHeight="1" thickBot="1" x14ac:dyDescent="0.3">
      <c r="A137" s="291"/>
      <c r="B137" s="229"/>
      <c r="R137" s="255"/>
      <c r="S137" s="255"/>
    </row>
    <row r="138" spans="1:19" s="12" customFormat="1" ht="15" customHeight="1" thickBot="1" x14ac:dyDescent="0.3">
      <c r="A138" s="503" t="s">
        <v>379</v>
      </c>
      <c r="B138" s="504"/>
      <c r="C138" s="504"/>
      <c r="D138" s="504"/>
      <c r="E138" s="504"/>
      <c r="F138" s="504"/>
      <c r="G138" s="504"/>
      <c r="H138" s="504"/>
      <c r="I138" s="504"/>
      <c r="J138" s="504"/>
      <c r="K138" s="504"/>
      <c r="L138" s="504"/>
      <c r="M138" s="504"/>
      <c r="N138" s="504"/>
      <c r="O138" s="504"/>
      <c r="P138" s="504"/>
      <c r="Q138" s="504"/>
      <c r="R138" s="504"/>
      <c r="S138" s="505"/>
    </row>
    <row r="139" spans="1:19" s="303" customFormat="1" ht="15" customHeight="1" x14ac:dyDescent="0.25">
      <c r="A139" s="498" t="s">
        <v>342</v>
      </c>
      <c r="B139" s="520"/>
      <c r="C139" s="495" t="s">
        <v>341</v>
      </c>
      <c r="D139" s="496"/>
      <c r="E139" s="496"/>
      <c r="F139" s="496"/>
      <c r="G139" s="497"/>
      <c r="H139" s="496" t="s">
        <v>340</v>
      </c>
      <c r="I139" s="496"/>
      <c r="J139" s="496"/>
      <c r="K139" s="496"/>
      <c r="L139" s="497"/>
      <c r="M139" s="496" t="s">
        <v>339</v>
      </c>
      <c r="N139" s="496"/>
      <c r="O139" s="496"/>
      <c r="P139" s="496"/>
      <c r="Q139" s="497"/>
      <c r="R139" s="518" t="s">
        <v>338</v>
      </c>
      <c r="S139" s="510" t="s">
        <v>337</v>
      </c>
    </row>
    <row r="140" spans="1:19" s="12" customFormat="1" ht="15" customHeight="1" thickBot="1" x14ac:dyDescent="0.3">
      <c r="A140" s="500"/>
      <c r="B140" s="521"/>
      <c r="C140" s="258" t="s">
        <v>84</v>
      </c>
      <c r="D140" s="259" t="s">
        <v>85</v>
      </c>
      <c r="E140" s="259" t="s">
        <v>86</v>
      </c>
      <c r="F140" s="259" t="s">
        <v>87</v>
      </c>
      <c r="G140" s="260" t="s">
        <v>88</v>
      </c>
      <c r="H140" s="313" t="s">
        <v>84</v>
      </c>
      <c r="I140" s="259" t="s">
        <v>85</v>
      </c>
      <c r="J140" s="259" t="s">
        <v>86</v>
      </c>
      <c r="K140" s="259" t="s">
        <v>87</v>
      </c>
      <c r="L140" s="260" t="s">
        <v>88</v>
      </c>
      <c r="M140" s="313" t="s">
        <v>84</v>
      </c>
      <c r="N140" s="259" t="s">
        <v>85</v>
      </c>
      <c r="O140" s="259" t="s">
        <v>86</v>
      </c>
      <c r="P140" s="259" t="s">
        <v>87</v>
      </c>
      <c r="Q140" s="260" t="s">
        <v>88</v>
      </c>
      <c r="R140" s="519"/>
      <c r="S140" s="512"/>
    </row>
    <row r="141" spans="1:19" x14ac:dyDescent="0.25">
      <c r="A141" s="286" t="s">
        <v>378</v>
      </c>
      <c r="B141" s="293" t="s">
        <v>377</v>
      </c>
      <c r="C141" s="311">
        <v>3</v>
      </c>
      <c r="D141" s="262">
        <v>2</v>
      </c>
      <c r="E141" s="262">
        <v>1</v>
      </c>
      <c r="F141" s="262">
        <v>3</v>
      </c>
      <c r="G141" s="312">
        <f>IF(C141 = "NA",0,AVERAGE(C141:F141))</f>
        <v>2.25</v>
      </c>
      <c r="H141" s="261">
        <v>2</v>
      </c>
      <c r="I141" s="262">
        <v>1</v>
      </c>
      <c r="J141" s="262">
        <v>3</v>
      </c>
      <c r="K141" s="262">
        <v>2</v>
      </c>
      <c r="L141" s="312">
        <f>IF(H141 = "NA",0,AVERAGE(H141:K141))</f>
        <v>2</v>
      </c>
      <c r="M141" s="261">
        <v>1</v>
      </c>
      <c r="N141" s="262">
        <v>3</v>
      </c>
      <c r="O141" s="262">
        <v>2</v>
      </c>
      <c r="P141" s="262">
        <v>1</v>
      </c>
      <c r="Q141" s="312">
        <f>IF(M141 = "NA",0,AVERAGE(M141:P141))</f>
        <v>1.75</v>
      </c>
      <c r="R141" s="264">
        <f>IF(C141="NA","-",AVERAGE(G141,L141,Q141))</f>
        <v>2</v>
      </c>
      <c r="S141" s="283">
        <v>3</v>
      </c>
    </row>
    <row r="142" spans="1:19" ht="25.5" x14ac:dyDescent="0.25">
      <c r="A142" s="286" t="s">
        <v>376</v>
      </c>
      <c r="B142" s="293" t="s">
        <v>361</v>
      </c>
      <c r="C142" s="238">
        <v>2</v>
      </c>
      <c r="D142" s="239">
        <v>3</v>
      </c>
      <c r="E142" s="239">
        <v>1</v>
      </c>
      <c r="F142" s="239">
        <v>2</v>
      </c>
      <c r="G142" s="312">
        <f t="shared" ref="G142:G149" si="45">IF(C142 = "NA",0,AVERAGE(C142:F142))</f>
        <v>2</v>
      </c>
      <c r="H142" s="241">
        <v>3</v>
      </c>
      <c r="I142" s="239">
        <v>1</v>
      </c>
      <c r="J142" s="239">
        <v>2</v>
      </c>
      <c r="K142" s="239">
        <v>3</v>
      </c>
      <c r="L142" s="312">
        <f t="shared" ref="L142:L149" si="46">IF(H142 = "NA",0,AVERAGE(H142:K142))</f>
        <v>2.25</v>
      </c>
      <c r="M142" s="241">
        <v>1</v>
      </c>
      <c r="N142" s="239">
        <v>2</v>
      </c>
      <c r="O142" s="239">
        <v>3</v>
      </c>
      <c r="P142" s="239">
        <v>1</v>
      </c>
      <c r="Q142" s="312">
        <f t="shared" ref="Q142:Q149" si="47">IF(M142 = "NA",0,AVERAGE(M142:P142))</f>
        <v>1.75</v>
      </c>
      <c r="R142" s="242">
        <f t="shared" ref="R142:R149" si="48">IF(C142="NA","-",AVERAGE(G142,L142,Q142))</f>
        <v>2</v>
      </c>
      <c r="S142" s="284">
        <v>2</v>
      </c>
    </row>
    <row r="143" spans="1:19" ht="38.25" x14ac:dyDescent="0.25">
      <c r="A143" s="286" t="s">
        <v>375</v>
      </c>
      <c r="B143" s="293" t="s">
        <v>359</v>
      </c>
      <c r="C143" s="238">
        <v>1</v>
      </c>
      <c r="D143" s="239">
        <v>3</v>
      </c>
      <c r="E143" s="239">
        <v>2</v>
      </c>
      <c r="F143" s="239">
        <v>1</v>
      </c>
      <c r="G143" s="312">
        <f t="shared" si="45"/>
        <v>1.75</v>
      </c>
      <c r="H143" s="241">
        <v>3</v>
      </c>
      <c r="I143" s="239">
        <v>2</v>
      </c>
      <c r="J143" s="239">
        <v>1</v>
      </c>
      <c r="K143" s="239">
        <v>3</v>
      </c>
      <c r="L143" s="312">
        <f t="shared" si="46"/>
        <v>2.25</v>
      </c>
      <c r="M143" s="241">
        <v>2</v>
      </c>
      <c r="N143" s="239">
        <v>1</v>
      </c>
      <c r="O143" s="239">
        <v>3</v>
      </c>
      <c r="P143" s="239">
        <v>2</v>
      </c>
      <c r="Q143" s="312">
        <f t="shared" si="47"/>
        <v>2</v>
      </c>
      <c r="R143" s="242">
        <f t="shared" si="48"/>
        <v>2</v>
      </c>
      <c r="S143" s="284">
        <v>1</v>
      </c>
    </row>
    <row r="144" spans="1:19" x14ac:dyDescent="0.25">
      <c r="A144" s="286" t="s">
        <v>374</v>
      </c>
      <c r="B144" s="293" t="s">
        <v>349</v>
      </c>
      <c r="C144" s="271">
        <v>1</v>
      </c>
      <c r="D144" s="272">
        <v>2</v>
      </c>
      <c r="E144" s="272">
        <v>3</v>
      </c>
      <c r="F144" s="272">
        <v>1</v>
      </c>
      <c r="G144" s="312">
        <f t="shared" si="45"/>
        <v>1.75</v>
      </c>
      <c r="H144" s="241">
        <v>3</v>
      </c>
      <c r="I144" s="239">
        <v>1</v>
      </c>
      <c r="J144" s="239">
        <v>2</v>
      </c>
      <c r="K144" s="239">
        <v>3</v>
      </c>
      <c r="L144" s="312">
        <f t="shared" si="46"/>
        <v>2.25</v>
      </c>
      <c r="M144" s="241">
        <v>1</v>
      </c>
      <c r="N144" s="239">
        <v>2</v>
      </c>
      <c r="O144" s="239">
        <v>3</v>
      </c>
      <c r="P144" s="239">
        <v>1</v>
      </c>
      <c r="Q144" s="312">
        <f t="shared" si="47"/>
        <v>1.75</v>
      </c>
      <c r="R144" s="242">
        <f t="shared" si="48"/>
        <v>1.9166666666666667</v>
      </c>
      <c r="S144" s="284">
        <v>3</v>
      </c>
    </row>
    <row r="145" spans="1:19" s="15" customFormat="1" ht="25.5" x14ac:dyDescent="0.25">
      <c r="A145" s="286" t="s">
        <v>373</v>
      </c>
      <c r="B145" s="293" t="s">
        <v>372</v>
      </c>
      <c r="C145" s="238">
        <v>1</v>
      </c>
      <c r="D145" s="239">
        <v>3</v>
      </c>
      <c r="E145" s="239">
        <v>2</v>
      </c>
      <c r="F145" s="239">
        <v>1</v>
      </c>
      <c r="G145" s="312">
        <f t="shared" si="45"/>
        <v>1.75</v>
      </c>
      <c r="H145" s="241">
        <v>3</v>
      </c>
      <c r="I145" s="239">
        <v>2</v>
      </c>
      <c r="J145" s="239">
        <v>1</v>
      </c>
      <c r="K145" s="239">
        <v>3</v>
      </c>
      <c r="L145" s="312">
        <f t="shared" si="46"/>
        <v>2.25</v>
      </c>
      <c r="M145" s="241">
        <v>2</v>
      </c>
      <c r="N145" s="239">
        <v>1</v>
      </c>
      <c r="O145" s="239">
        <v>3</v>
      </c>
      <c r="P145" s="239">
        <v>2</v>
      </c>
      <c r="Q145" s="312">
        <f t="shared" si="47"/>
        <v>2</v>
      </c>
      <c r="R145" s="242">
        <f t="shared" si="48"/>
        <v>2</v>
      </c>
      <c r="S145" s="284">
        <v>2</v>
      </c>
    </row>
    <row r="146" spans="1:19" ht="25.5" x14ac:dyDescent="0.25">
      <c r="A146" s="286" t="s">
        <v>371</v>
      </c>
      <c r="B146" s="293" t="s">
        <v>370</v>
      </c>
      <c r="C146" s="238">
        <v>2</v>
      </c>
      <c r="D146" s="239">
        <v>3</v>
      </c>
      <c r="E146" s="239">
        <v>1</v>
      </c>
      <c r="F146" s="239">
        <v>2</v>
      </c>
      <c r="G146" s="312">
        <f t="shared" si="45"/>
        <v>2</v>
      </c>
      <c r="H146" s="241">
        <v>3</v>
      </c>
      <c r="I146" s="239">
        <v>1</v>
      </c>
      <c r="J146" s="239">
        <v>2</v>
      </c>
      <c r="K146" s="239">
        <v>3</v>
      </c>
      <c r="L146" s="312">
        <f t="shared" si="46"/>
        <v>2.25</v>
      </c>
      <c r="M146" s="241">
        <v>1</v>
      </c>
      <c r="N146" s="239">
        <v>2</v>
      </c>
      <c r="O146" s="239">
        <v>3</v>
      </c>
      <c r="P146" s="239">
        <v>1</v>
      </c>
      <c r="Q146" s="312">
        <f t="shared" si="47"/>
        <v>1.75</v>
      </c>
      <c r="R146" s="242">
        <f t="shared" si="48"/>
        <v>2</v>
      </c>
      <c r="S146" s="284">
        <v>1</v>
      </c>
    </row>
    <row r="147" spans="1:19" x14ac:dyDescent="0.25">
      <c r="A147" s="286" t="s">
        <v>369</v>
      </c>
      <c r="B147" s="293" t="s">
        <v>368</v>
      </c>
      <c r="C147" s="238">
        <v>1</v>
      </c>
      <c r="D147" s="239">
        <v>3</v>
      </c>
      <c r="E147" s="239">
        <v>2</v>
      </c>
      <c r="F147" s="239">
        <v>1</v>
      </c>
      <c r="G147" s="312">
        <f t="shared" si="45"/>
        <v>1.75</v>
      </c>
      <c r="H147" s="241">
        <v>3</v>
      </c>
      <c r="I147" s="239">
        <v>2</v>
      </c>
      <c r="J147" s="239">
        <v>1</v>
      </c>
      <c r="K147" s="239">
        <v>3</v>
      </c>
      <c r="L147" s="312">
        <f t="shared" si="46"/>
        <v>2.25</v>
      </c>
      <c r="M147" s="241">
        <v>2</v>
      </c>
      <c r="N147" s="239">
        <v>1</v>
      </c>
      <c r="O147" s="239">
        <v>3</v>
      </c>
      <c r="P147" s="239">
        <v>2</v>
      </c>
      <c r="Q147" s="312">
        <f t="shared" si="47"/>
        <v>2</v>
      </c>
      <c r="R147" s="242">
        <f t="shared" si="48"/>
        <v>2</v>
      </c>
      <c r="S147" s="284">
        <v>3</v>
      </c>
    </row>
    <row r="148" spans="1:19" x14ac:dyDescent="0.25">
      <c r="A148" s="286" t="s">
        <v>367</v>
      </c>
      <c r="B148" s="293" t="s">
        <v>345</v>
      </c>
      <c r="C148" s="238">
        <v>2</v>
      </c>
      <c r="D148" s="239">
        <v>3</v>
      </c>
      <c r="E148" s="239">
        <v>1</v>
      </c>
      <c r="F148" s="239">
        <v>2</v>
      </c>
      <c r="G148" s="312">
        <f t="shared" si="45"/>
        <v>2</v>
      </c>
      <c r="H148" s="241">
        <v>3</v>
      </c>
      <c r="I148" s="239">
        <v>1</v>
      </c>
      <c r="J148" s="239">
        <v>2</v>
      </c>
      <c r="K148" s="239">
        <v>3</v>
      </c>
      <c r="L148" s="312">
        <f t="shared" si="46"/>
        <v>2.25</v>
      </c>
      <c r="M148" s="241">
        <v>1</v>
      </c>
      <c r="N148" s="239">
        <v>2</v>
      </c>
      <c r="O148" s="239">
        <v>3</v>
      </c>
      <c r="P148" s="239">
        <v>1</v>
      </c>
      <c r="Q148" s="312">
        <f t="shared" si="47"/>
        <v>1.75</v>
      </c>
      <c r="R148" s="242">
        <f t="shared" si="48"/>
        <v>2</v>
      </c>
      <c r="S148" s="284">
        <v>2</v>
      </c>
    </row>
    <row r="149" spans="1:19" ht="26.25" thickBot="1" x14ac:dyDescent="0.3">
      <c r="A149" s="288" t="s">
        <v>366</v>
      </c>
      <c r="B149" s="244" t="s">
        <v>634</v>
      </c>
      <c r="C149" s="271">
        <v>2</v>
      </c>
      <c r="D149" s="272">
        <v>1</v>
      </c>
      <c r="E149" s="272">
        <v>3</v>
      </c>
      <c r="F149" s="272">
        <v>2</v>
      </c>
      <c r="G149" s="317">
        <f t="shared" si="45"/>
        <v>2</v>
      </c>
      <c r="H149" s="289">
        <v>1</v>
      </c>
      <c r="I149" s="272">
        <v>3</v>
      </c>
      <c r="J149" s="272">
        <v>2</v>
      </c>
      <c r="K149" s="272">
        <v>1</v>
      </c>
      <c r="L149" s="317">
        <f t="shared" si="46"/>
        <v>1.75</v>
      </c>
      <c r="M149" s="289">
        <v>1</v>
      </c>
      <c r="N149" s="272">
        <v>3</v>
      </c>
      <c r="O149" s="272">
        <v>2</v>
      </c>
      <c r="P149" s="272">
        <v>1</v>
      </c>
      <c r="Q149" s="317">
        <f t="shared" si="47"/>
        <v>1.75</v>
      </c>
      <c r="R149" s="248">
        <f t="shared" si="48"/>
        <v>1.8333333333333333</v>
      </c>
      <c r="S149" s="285">
        <v>1</v>
      </c>
    </row>
    <row r="150" spans="1:19" s="18" customFormat="1" ht="15" customHeight="1" thickBot="1" x14ac:dyDescent="0.3">
      <c r="A150" s="294"/>
      <c r="B150" s="295" t="s">
        <v>334</v>
      </c>
      <c r="C150" s="274">
        <f>AVERAGEIF((C141:C149),"&lt;&gt;0")</f>
        <v>1.6666666666666667</v>
      </c>
      <c r="D150" s="275">
        <f t="shared" ref="D150:Q150" si="49">AVERAGEIF((D141:D149),"&lt;&gt;0")</f>
        <v>2.5555555555555554</v>
      </c>
      <c r="E150" s="275">
        <f t="shared" si="49"/>
        <v>1.7777777777777777</v>
      </c>
      <c r="F150" s="275">
        <f t="shared" si="49"/>
        <v>1.6666666666666667</v>
      </c>
      <c r="G150" s="276">
        <f t="shared" si="49"/>
        <v>1.9166666666666667</v>
      </c>
      <c r="H150" s="277">
        <f t="shared" si="49"/>
        <v>2.6666666666666665</v>
      </c>
      <c r="I150" s="275">
        <f t="shared" si="49"/>
        <v>1.5555555555555556</v>
      </c>
      <c r="J150" s="275">
        <f t="shared" si="49"/>
        <v>1.7777777777777777</v>
      </c>
      <c r="K150" s="275">
        <f t="shared" si="49"/>
        <v>2.6666666666666665</v>
      </c>
      <c r="L150" s="276">
        <f t="shared" si="49"/>
        <v>2.1666666666666665</v>
      </c>
      <c r="M150" s="277">
        <f t="shared" si="49"/>
        <v>1.3333333333333333</v>
      </c>
      <c r="N150" s="275">
        <f t="shared" si="49"/>
        <v>1.8888888888888888</v>
      </c>
      <c r="O150" s="275">
        <f t="shared" si="49"/>
        <v>2.7777777777777777</v>
      </c>
      <c r="P150" s="275">
        <f t="shared" si="49"/>
        <v>1.3333333333333333</v>
      </c>
      <c r="Q150" s="276">
        <f t="shared" si="49"/>
        <v>1.8333333333333333</v>
      </c>
      <c r="R150" s="255"/>
      <c r="S150" s="227"/>
    </row>
    <row r="151" spans="1:19" ht="15" customHeight="1" thickBot="1" x14ac:dyDescent="0.3">
      <c r="A151" s="256"/>
      <c r="B151" s="257" t="s">
        <v>333</v>
      </c>
      <c r="C151" s="280"/>
      <c r="D151" s="280"/>
      <c r="E151" s="280"/>
      <c r="F151" s="280"/>
      <c r="G151" s="281"/>
      <c r="H151" s="281"/>
      <c r="I151" s="281"/>
      <c r="J151" s="281"/>
      <c r="K151" s="281"/>
      <c r="L151" s="281"/>
      <c r="M151" s="281"/>
      <c r="N151" s="281"/>
      <c r="O151" s="281"/>
      <c r="P151" s="281"/>
      <c r="Q151" s="282">
        <f>AVERAGE(G150,L150,Q150)</f>
        <v>1.9722222222222221</v>
      </c>
      <c r="R151" s="255"/>
    </row>
    <row r="152" spans="1:19" ht="15" customHeight="1" x14ac:dyDescent="0.25">
      <c r="A152" s="306"/>
      <c r="B152" s="307"/>
      <c r="C152" s="308"/>
      <c r="D152" s="308"/>
      <c r="E152" s="308"/>
      <c r="F152" s="308"/>
      <c r="G152" s="309"/>
      <c r="H152" s="309"/>
      <c r="I152" s="309"/>
      <c r="J152" s="309"/>
      <c r="K152" s="309"/>
      <c r="L152" s="309"/>
      <c r="M152" s="309"/>
      <c r="N152" s="309"/>
      <c r="O152" s="309"/>
      <c r="P152" s="309"/>
      <c r="Q152" s="310"/>
      <c r="R152" s="255"/>
    </row>
    <row r="153" spans="1:19" ht="15" customHeight="1" x14ac:dyDescent="0.25">
      <c r="A153" s="306"/>
      <c r="B153" s="307"/>
      <c r="C153" s="308"/>
      <c r="D153" s="308"/>
      <c r="E153" s="308"/>
      <c r="F153" s="308"/>
      <c r="G153" s="309"/>
      <c r="H153" s="309"/>
      <c r="I153" s="309"/>
      <c r="J153" s="309"/>
      <c r="K153" s="309"/>
      <c r="L153" s="309"/>
      <c r="M153" s="309"/>
      <c r="N153" s="309"/>
      <c r="O153" s="309"/>
      <c r="P153" s="309"/>
      <c r="Q153" s="310"/>
      <c r="R153" s="255"/>
    </row>
    <row r="154" spans="1:19" ht="15" customHeight="1" thickBot="1" x14ac:dyDescent="0.3">
      <c r="A154" s="291"/>
      <c r="B154" s="229"/>
      <c r="R154" s="255"/>
    </row>
    <row r="155" spans="1:19" s="12" customFormat="1" ht="15" customHeight="1" thickBot="1" x14ac:dyDescent="0.3">
      <c r="A155" s="503" t="s">
        <v>365</v>
      </c>
      <c r="B155" s="504"/>
      <c r="C155" s="504"/>
      <c r="D155" s="504"/>
      <c r="E155" s="504"/>
      <c r="F155" s="504"/>
      <c r="G155" s="504"/>
      <c r="H155" s="504"/>
      <c r="I155" s="504"/>
      <c r="J155" s="504"/>
      <c r="K155" s="504"/>
      <c r="L155" s="504"/>
      <c r="M155" s="504"/>
      <c r="N155" s="504"/>
      <c r="O155" s="504"/>
      <c r="P155" s="504"/>
      <c r="Q155" s="504"/>
      <c r="R155" s="504"/>
      <c r="S155" s="505"/>
    </row>
    <row r="156" spans="1:19" s="303" customFormat="1" ht="15" customHeight="1" x14ac:dyDescent="0.25">
      <c r="A156" s="498" t="s">
        <v>342</v>
      </c>
      <c r="B156" s="499"/>
      <c r="C156" s="495" t="s">
        <v>341</v>
      </c>
      <c r="D156" s="496"/>
      <c r="E156" s="496"/>
      <c r="F156" s="496"/>
      <c r="G156" s="497"/>
      <c r="H156" s="495" t="s">
        <v>340</v>
      </c>
      <c r="I156" s="496"/>
      <c r="J156" s="496"/>
      <c r="K156" s="496"/>
      <c r="L156" s="497"/>
      <c r="M156" s="495" t="s">
        <v>339</v>
      </c>
      <c r="N156" s="496"/>
      <c r="O156" s="496"/>
      <c r="P156" s="496"/>
      <c r="Q156" s="497"/>
      <c r="R156" s="510" t="s">
        <v>338</v>
      </c>
      <c r="S156" s="510" t="s">
        <v>337</v>
      </c>
    </row>
    <row r="157" spans="1:19" s="12" customFormat="1" ht="15" customHeight="1" thickBot="1" x14ac:dyDescent="0.3">
      <c r="A157" s="500"/>
      <c r="B157" s="501"/>
      <c r="C157" s="258" t="s">
        <v>84</v>
      </c>
      <c r="D157" s="259" t="s">
        <v>85</v>
      </c>
      <c r="E157" s="259" t="s">
        <v>86</v>
      </c>
      <c r="F157" s="259" t="s">
        <v>87</v>
      </c>
      <c r="G157" s="260" t="s">
        <v>88</v>
      </c>
      <c r="H157" s="258" t="s">
        <v>84</v>
      </c>
      <c r="I157" s="259" t="s">
        <v>85</v>
      </c>
      <c r="J157" s="259" t="s">
        <v>86</v>
      </c>
      <c r="K157" s="259" t="s">
        <v>87</v>
      </c>
      <c r="L157" s="260" t="s">
        <v>88</v>
      </c>
      <c r="M157" s="258" t="s">
        <v>84</v>
      </c>
      <c r="N157" s="259" t="s">
        <v>85</v>
      </c>
      <c r="O157" s="259" t="s">
        <v>86</v>
      </c>
      <c r="P157" s="259" t="s">
        <v>87</v>
      </c>
      <c r="Q157" s="260" t="s">
        <v>88</v>
      </c>
      <c r="R157" s="511"/>
      <c r="S157" s="512"/>
    </row>
    <row r="158" spans="1:19" x14ac:dyDescent="0.25">
      <c r="A158" s="286" t="s">
        <v>364</v>
      </c>
      <c r="B158" s="287" t="s">
        <v>363</v>
      </c>
      <c r="C158" s="311">
        <v>2</v>
      </c>
      <c r="D158" s="262">
        <v>3</v>
      </c>
      <c r="E158" s="262">
        <v>1</v>
      </c>
      <c r="F158" s="262">
        <v>2</v>
      </c>
      <c r="G158" s="312">
        <f>IF(C158 = "NA",0,AVERAGE(C158:F158))</f>
        <v>2</v>
      </c>
      <c r="H158" s="311">
        <v>3</v>
      </c>
      <c r="I158" s="262">
        <v>1</v>
      </c>
      <c r="J158" s="262">
        <v>2</v>
      </c>
      <c r="K158" s="262">
        <v>3</v>
      </c>
      <c r="L158" s="312">
        <f>IF(H158 = "NA",0,AVERAGE(H158:K158))</f>
        <v>2.25</v>
      </c>
      <c r="M158" s="311">
        <v>1</v>
      </c>
      <c r="N158" s="262">
        <v>2</v>
      </c>
      <c r="O158" s="262">
        <v>3</v>
      </c>
      <c r="P158" s="262">
        <v>1</v>
      </c>
      <c r="Q158" s="312">
        <f>IF(M158 = "NA",0,AVERAGE(M158:P158))</f>
        <v>1.75</v>
      </c>
      <c r="R158" s="264">
        <f>IF(C158="NA","-",AVERAGE(G158,L158,Q158))</f>
        <v>2</v>
      </c>
      <c r="S158" s="283">
        <v>2</v>
      </c>
    </row>
    <row r="159" spans="1:19" ht="25.5" x14ac:dyDescent="0.25">
      <c r="A159" s="286" t="s">
        <v>362</v>
      </c>
      <c r="B159" s="287" t="s">
        <v>361</v>
      </c>
      <c r="C159" s="238">
        <v>1</v>
      </c>
      <c r="D159" s="239">
        <v>3</v>
      </c>
      <c r="E159" s="239">
        <v>2</v>
      </c>
      <c r="F159" s="239">
        <v>1</v>
      </c>
      <c r="G159" s="312">
        <f t="shared" ref="G159:G165" si="50">IF(C159 = "NA",0,AVERAGE(C159:F159))</f>
        <v>1.75</v>
      </c>
      <c r="H159" s="238">
        <v>3</v>
      </c>
      <c r="I159" s="239">
        <v>2</v>
      </c>
      <c r="J159" s="239">
        <v>1</v>
      </c>
      <c r="K159" s="239">
        <v>3</v>
      </c>
      <c r="L159" s="312">
        <f t="shared" ref="L159:L165" si="51">IF(H159 = "NA",0,AVERAGE(H159:K159))</f>
        <v>2.25</v>
      </c>
      <c r="M159" s="238">
        <v>2</v>
      </c>
      <c r="N159" s="239">
        <v>1</v>
      </c>
      <c r="O159" s="239">
        <v>3</v>
      </c>
      <c r="P159" s="239">
        <v>2</v>
      </c>
      <c r="Q159" s="312">
        <f t="shared" ref="Q159:Q165" si="52">IF(M159 = "NA",0,AVERAGE(M159:P159))</f>
        <v>2</v>
      </c>
      <c r="R159" s="242">
        <f t="shared" ref="R159:R165" si="53">IF(C159="NA","-",AVERAGE(G159,L159,Q159))</f>
        <v>2</v>
      </c>
      <c r="S159" s="284">
        <v>1</v>
      </c>
    </row>
    <row r="160" spans="1:19" ht="38.25" x14ac:dyDescent="0.25">
      <c r="A160" s="286" t="s">
        <v>360</v>
      </c>
      <c r="B160" s="287" t="s">
        <v>359</v>
      </c>
      <c r="C160" s="238">
        <v>2</v>
      </c>
      <c r="D160" s="239">
        <v>3</v>
      </c>
      <c r="E160" s="239">
        <v>1</v>
      </c>
      <c r="F160" s="239">
        <v>2</v>
      </c>
      <c r="G160" s="312">
        <f t="shared" si="50"/>
        <v>2</v>
      </c>
      <c r="H160" s="238">
        <v>3</v>
      </c>
      <c r="I160" s="239">
        <v>1</v>
      </c>
      <c r="J160" s="239">
        <v>2</v>
      </c>
      <c r="K160" s="239">
        <v>3</v>
      </c>
      <c r="L160" s="312">
        <f t="shared" si="51"/>
        <v>2.25</v>
      </c>
      <c r="M160" s="238">
        <v>1</v>
      </c>
      <c r="N160" s="239">
        <v>2</v>
      </c>
      <c r="O160" s="239">
        <v>3</v>
      </c>
      <c r="P160" s="239">
        <v>1</v>
      </c>
      <c r="Q160" s="312">
        <f t="shared" si="52"/>
        <v>1.75</v>
      </c>
      <c r="R160" s="242">
        <f t="shared" si="53"/>
        <v>2</v>
      </c>
      <c r="S160" s="284">
        <v>3</v>
      </c>
    </row>
    <row r="161" spans="1:19" x14ac:dyDescent="0.25">
      <c r="A161" s="286" t="s">
        <v>358</v>
      </c>
      <c r="B161" s="287" t="s">
        <v>349</v>
      </c>
      <c r="C161" s="271">
        <v>1</v>
      </c>
      <c r="D161" s="272">
        <v>3</v>
      </c>
      <c r="E161" s="272">
        <v>2</v>
      </c>
      <c r="F161" s="272">
        <v>1</v>
      </c>
      <c r="G161" s="312">
        <f t="shared" si="50"/>
        <v>1.75</v>
      </c>
      <c r="H161" s="238">
        <v>1</v>
      </c>
      <c r="I161" s="239">
        <v>3</v>
      </c>
      <c r="J161" s="239">
        <v>2</v>
      </c>
      <c r="K161" s="239">
        <v>1</v>
      </c>
      <c r="L161" s="312">
        <f t="shared" si="51"/>
        <v>1.75</v>
      </c>
      <c r="M161" s="238">
        <v>3</v>
      </c>
      <c r="N161" s="239">
        <v>2</v>
      </c>
      <c r="O161" s="239">
        <v>1</v>
      </c>
      <c r="P161" s="239">
        <v>1</v>
      </c>
      <c r="Q161" s="312">
        <f t="shared" si="52"/>
        <v>1.75</v>
      </c>
      <c r="R161" s="242">
        <f t="shared" si="53"/>
        <v>1.75</v>
      </c>
      <c r="S161" s="284">
        <v>2</v>
      </c>
    </row>
    <row r="162" spans="1:19" x14ac:dyDescent="0.25">
      <c r="A162" s="286" t="s">
        <v>357</v>
      </c>
      <c r="B162" s="287" t="s">
        <v>345</v>
      </c>
      <c r="C162" s="238">
        <v>1</v>
      </c>
      <c r="D162" s="239">
        <v>2</v>
      </c>
      <c r="E162" s="239">
        <v>3</v>
      </c>
      <c r="F162" s="239">
        <v>1</v>
      </c>
      <c r="G162" s="312">
        <f t="shared" si="50"/>
        <v>1.75</v>
      </c>
      <c r="H162" s="238">
        <v>2</v>
      </c>
      <c r="I162" s="239">
        <v>3</v>
      </c>
      <c r="J162" s="239">
        <v>1</v>
      </c>
      <c r="K162" s="239">
        <v>2</v>
      </c>
      <c r="L162" s="312">
        <f t="shared" si="51"/>
        <v>2</v>
      </c>
      <c r="M162" s="238">
        <v>3</v>
      </c>
      <c r="N162" s="239">
        <v>1</v>
      </c>
      <c r="O162" s="239">
        <v>2</v>
      </c>
      <c r="P162" s="239">
        <v>3</v>
      </c>
      <c r="Q162" s="312">
        <f t="shared" si="52"/>
        <v>2.25</v>
      </c>
      <c r="R162" s="242">
        <f t="shared" si="53"/>
        <v>2</v>
      </c>
      <c r="S162" s="284">
        <v>1</v>
      </c>
    </row>
    <row r="163" spans="1:19" x14ac:dyDescent="0.25">
      <c r="A163" s="286" t="s">
        <v>356</v>
      </c>
      <c r="B163" s="287" t="s">
        <v>355</v>
      </c>
      <c r="C163" s="238">
        <v>3</v>
      </c>
      <c r="D163" s="239">
        <v>2</v>
      </c>
      <c r="E163" s="239">
        <v>1</v>
      </c>
      <c r="F163" s="239">
        <v>3</v>
      </c>
      <c r="G163" s="312">
        <f t="shared" si="50"/>
        <v>2.25</v>
      </c>
      <c r="H163" s="238">
        <v>2</v>
      </c>
      <c r="I163" s="239">
        <v>1</v>
      </c>
      <c r="J163" s="239">
        <v>3</v>
      </c>
      <c r="K163" s="239">
        <v>2</v>
      </c>
      <c r="L163" s="312">
        <f t="shared" si="51"/>
        <v>2</v>
      </c>
      <c r="M163" s="238">
        <v>1</v>
      </c>
      <c r="N163" s="239">
        <v>3</v>
      </c>
      <c r="O163" s="239">
        <v>2</v>
      </c>
      <c r="P163" s="239">
        <v>1</v>
      </c>
      <c r="Q163" s="312">
        <f t="shared" si="52"/>
        <v>1.75</v>
      </c>
      <c r="R163" s="242">
        <f t="shared" si="53"/>
        <v>2</v>
      </c>
      <c r="S163" s="284">
        <v>3</v>
      </c>
    </row>
    <row r="164" spans="1:19" x14ac:dyDescent="0.25">
      <c r="A164" s="286" t="s">
        <v>354</v>
      </c>
      <c r="B164" s="287" t="s">
        <v>353</v>
      </c>
      <c r="C164" s="238">
        <v>1</v>
      </c>
      <c r="D164" s="239">
        <v>2</v>
      </c>
      <c r="E164" s="239">
        <v>3</v>
      </c>
      <c r="F164" s="239">
        <v>1</v>
      </c>
      <c r="G164" s="312">
        <f t="shared" si="50"/>
        <v>1.75</v>
      </c>
      <c r="H164" s="238">
        <v>2</v>
      </c>
      <c r="I164" s="239">
        <v>3</v>
      </c>
      <c r="J164" s="239">
        <v>1</v>
      </c>
      <c r="K164" s="239">
        <v>2</v>
      </c>
      <c r="L164" s="312">
        <f t="shared" si="51"/>
        <v>2</v>
      </c>
      <c r="M164" s="238">
        <v>3</v>
      </c>
      <c r="N164" s="239">
        <v>1</v>
      </c>
      <c r="O164" s="239">
        <v>2</v>
      </c>
      <c r="P164" s="239">
        <v>3</v>
      </c>
      <c r="Q164" s="312">
        <f t="shared" si="52"/>
        <v>2.25</v>
      </c>
      <c r="R164" s="242">
        <f t="shared" si="53"/>
        <v>2</v>
      </c>
      <c r="S164" s="284">
        <v>2</v>
      </c>
    </row>
    <row r="165" spans="1:19" ht="26.25" thickBot="1" x14ac:dyDescent="0.3">
      <c r="A165" s="292" t="s">
        <v>352</v>
      </c>
      <c r="B165" s="244" t="s">
        <v>634</v>
      </c>
      <c r="C165" s="271">
        <v>3</v>
      </c>
      <c r="D165" s="272">
        <v>2</v>
      </c>
      <c r="E165" s="272">
        <v>1</v>
      </c>
      <c r="F165" s="272">
        <v>3</v>
      </c>
      <c r="G165" s="317">
        <f t="shared" si="50"/>
        <v>2.25</v>
      </c>
      <c r="H165" s="271">
        <v>2</v>
      </c>
      <c r="I165" s="272">
        <v>1</v>
      </c>
      <c r="J165" s="272">
        <v>3</v>
      </c>
      <c r="K165" s="272">
        <v>2</v>
      </c>
      <c r="L165" s="317">
        <f t="shared" si="51"/>
        <v>2</v>
      </c>
      <c r="M165" s="271">
        <v>1</v>
      </c>
      <c r="N165" s="272">
        <v>3</v>
      </c>
      <c r="O165" s="272">
        <v>2</v>
      </c>
      <c r="P165" s="272">
        <v>1</v>
      </c>
      <c r="Q165" s="317">
        <f t="shared" si="52"/>
        <v>1.75</v>
      </c>
      <c r="R165" s="248">
        <f t="shared" si="53"/>
        <v>2</v>
      </c>
      <c r="S165" s="285">
        <v>1</v>
      </c>
    </row>
    <row r="166" spans="1:19" s="18" customFormat="1" ht="15" customHeight="1" thickBot="1" x14ac:dyDescent="0.3">
      <c r="A166" s="294"/>
      <c r="B166" s="295" t="s">
        <v>334</v>
      </c>
      <c r="C166" s="322">
        <f>AVERAGEIF((C158:C165),"&lt;&gt;0")</f>
        <v>1.75</v>
      </c>
      <c r="D166" s="277">
        <f t="shared" ref="D166:Q166" si="54">AVERAGEIF((D158:D165),"&lt;&gt;0")</f>
        <v>2.5</v>
      </c>
      <c r="E166" s="275">
        <f t="shared" si="54"/>
        <v>1.75</v>
      </c>
      <c r="F166" s="275">
        <f t="shared" si="54"/>
        <v>1.75</v>
      </c>
      <c r="G166" s="276">
        <f t="shared" si="54"/>
        <v>1.9375</v>
      </c>
      <c r="H166" s="277">
        <f t="shared" si="54"/>
        <v>2.25</v>
      </c>
      <c r="I166" s="275">
        <f t="shared" si="54"/>
        <v>1.875</v>
      </c>
      <c r="J166" s="275">
        <f t="shared" si="54"/>
        <v>1.875</v>
      </c>
      <c r="K166" s="275">
        <f t="shared" si="54"/>
        <v>2.25</v>
      </c>
      <c r="L166" s="276">
        <f t="shared" si="54"/>
        <v>2.0625</v>
      </c>
      <c r="M166" s="277">
        <f t="shared" si="54"/>
        <v>1.875</v>
      </c>
      <c r="N166" s="275">
        <f t="shared" si="54"/>
        <v>1.875</v>
      </c>
      <c r="O166" s="275">
        <f t="shared" si="54"/>
        <v>2.25</v>
      </c>
      <c r="P166" s="275">
        <f t="shared" si="54"/>
        <v>1.625</v>
      </c>
      <c r="Q166" s="276">
        <f t="shared" si="54"/>
        <v>1.90625</v>
      </c>
      <c r="R166" s="255"/>
      <c r="S166" s="227"/>
    </row>
    <row r="167" spans="1:19" ht="15" customHeight="1" thickBot="1" x14ac:dyDescent="0.3">
      <c r="A167" s="256"/>
      <c r="B167" s="257" t="s">
        <v>333</v>
      </c>
      <c r="C167" s="280"/>
      <c r="D167" s="280"/>
      <c r="E167" s="280"/>
      <c r="F167" s="280"/>
      <c r="G167" s="281"/>
      <c r="H167" s="281"/>
      <c r="I167" s="281"/>
      <c r="J167" s="281"/>
      <c r="K167" s="281"/>
      <c r="L167" s="281"/>
      <c r="M167" s="281"/>
      <c r="N167" s="281"/>
      <c r="O167" s="281"/>
      <c r="P167" s="281"/>
      <c r="Q167" s="282">
        <f>AVERAGE(G166,L166,Q166)</f>
        <v>1.96875</v>
      </c>
      <c r="R167" s="255"/>
    </row>
    <row r="168" spans="1:19" ht="15" customHeight="1" thickBot="1" x14ac:dyDescent="0.3">
      <c r="A168" s="296"/>
      <c r="B168" s="297"/>
      <c r="R168" s="255"/>
    </row>
    <row r="169" spans="1:19" s="12" customFormat="1" ht="15" customHeight="1" thickBot="1" x14ac:dyDescent="0.3">
      <c r="A169" s="503" t="s">
        <v>351</v>
      </c>
      <c r="B169" s="504"/>
      <c r="C169" s="504"/>
      <c r="D169" s="504"/>
      <c r="E169" s="504"/>
      <c r="F169" s="504"/>
      <c r="G169" s="504"/>
      <c r="H169" s="504"/>
      <c r="I169" s="504"/>
      <c r="J169" s="504"/>
      <c r="K169" s="504"/>
      <c r="L169" s="504"/>
      <c r="M169" s="504"/>
      <c r="N169" s="504"/>
      <c r="O169" s="504"/>
      <c r="P169" s="504"/>
      <c r="Q169" s="504"/>
      <c r="R169" s="504"/>
      <c r="S169" s="505"/>
    </row>
    <row r="170" spans="1:19" s="303" customFormat="1" ht="15" customHeight="1" x14ac:dyDescent="0.25">
      <c r="A170" s="498" t="s">
        <v>342</v>
      </c>
      <c r="B170" s="499"/>
      <c r="C170" s="495" t="s">
        <v>341</v>
      </c>
      <c r="D170" s="496"/>
      <c r="E170" s="496"/>
      <c r="F170" s="496"/>
      <c r="G170" s="497"/>
      <c r="H170" s="495" t="s">
        <v>340</v>
      </c>
      <c r="I170" s="496"/>
      <c r="J170" s="496"/>
      <c r="K170" s="496"/>
      <c r="L170" s="497"/>
      <c r="M170" s="495" t="s">
        <v>339</v>
      </c>
      <c r="N170" s="496"/>
      <c r="O170" s="496"/>
      <c r="P170" s="496"/>
      <c r="Q170" s="497"/>
      <c r="R170" s="510" t="s">
        <v>338</v>
      </c>
      <c r="S170" s="510" t="s">
        <v>337</v>
      </c>
    </row>
    <row r="171" spans="1:19" s="12" customFormat="1" ht="15" customHeight="1" thickBot="1" x14ac:dyDescent="0.3">
      <c r="A171" s="500"/>
      <c r="B171" s="501"/>
      <c r="C171" s="258" t="s">
        <v>84</v>
      </c>
      <c r="D171" s="259" t="s">
        <v>85</v>
      </c>
      <c r="E171" s="259" t="s">
        <v>86</v>
      </c>
      <c r="F171" s="259" t="s">
        <v>87</v>
      </c>
      <c r="G171" s="260" t="s">
        <v>88</v>
      </c>
      <c r="H171" s="258" t="s">
        <v>84</v>
      </c>
      <c r="I171" s="259" t="s">
        <v>85</v>
      </c>
      <c r="J171" s="259" t="s">
        <v>86</v>
      </c>
      <c r="K171" s="259" t="s">
        <v>87</v>
      </c>
      <c r="L171" s="260" t="s">
        <v>88</v>
      </c>
      <c r="M171" s="258" t="s">
        <v>84</v>
      </c>
      <c r="N171" s="259" t="s">
        <v>85</v>
      </c>
      <c r="O171" s="259" t="s">
        <v>86</v>
      </c>
      <c r="P171" s="259" t="s">
        <v>87</v>
      </c>
      <c r="Q171" s="260" t="s">
        <v>88</v>
      </c>
      <c r="R171" s="511"/>
      <c r="S171" s="512"/>
    </row>
    <row r="172" spans="1:19" x14ac:dyDescent="0.25">
      <c r="A172" s="286" t="s">
        <v>350</v>
      </c>
      <c r="B172" s="287" t="s">
        <v>349</v>
      </c>
      <c r="C172" s="311">
        <v>1</v>
      </c>
      <c r="D172" s="262">
        <v>2</v>
      </c>
      <c r="E172" s="262">
        <v>3</v>
      </c>
      <c r="F172" s="262">
        <v>1</v>
      </c>
      <c r="G172" s="312">
        <f>IF(C172 = "NA",0,AVERAGE(C172:F172))</f>
        <v>1.75</v>
      </c>
      <c r="H172" s="311">
        <v>2</v>
      </c>
      <c r="I172" s="262">
        <v>3</v>
      </c>
      <c r="J172" s="262">
        <v>1</v>
      </c>
      <c r="K172" s="262">
        <v>2</v>
      </c>
      <c r="L172" s="312">
        <f>IF(H172 = "NA",0,AVERAGE(H172:K172))</f>
        <v>2</v>
      </c>
      <c r="M172" s="311">
        <v>3</v>
      </c>
      <c r="N172" s="262">
        <v>1</v>
      </c>
      <c r="O172" s="262">
        <v>2</v>
      </c>
      <c r="P172" s="262">
        <v>3</v>
      </c>
      <c r="Q172" s="312">
        <f>IF(M172 = "NA",0,AVERAGE(M172:P172))</f>
        <v>2.25</v>
      </c>
      <c r="R172" s="264">
        <f>IF(C172="NA","-",AVERAGE(G172,L172,Q172))</f>
        <v>2</v>
      </c>
      <c r="S172" s="283">
        <v>2</v>
      </c>
    </row>
    <row r="173" spans="1:19" ht="26.25" thickBot="1" x14ac:dyDescent="0.3">
      <c r="A173" s="292" t="s">
        <v>348</v>
      </c>
      <c r="B173" s="244" t="s">
        <v>634</v>
      </c>
      <c r="C173" s="271">
        <v>3</v>
      </c>
      <c r="D173" s="272">
        <v>2</v>
      </c>
      <c r="E173" s="272">
        <v>1</v>
      </c>
      <c r="F173" s="272">
        <v>3</v>
      </c>
      <c r="G173" s="317">
        <f>IF(C173 = "NA",0,AVERAGE(C173:F173))</f>
        <v>2.25</v>
      </c>
      <c r="H173" s="271">
        <v>2</v>
      </c>
      <c r="I173" s="272">
        <v>1</v>
      </c>
      <c r="J173" s="272">
        <v>3</v>
      </c>
      <c r="K173" s="272">
        <v>2</v>
      </c>
      <c r="L173" s="317">
        <f>IF(H173 = "NA",0,AVERAGE(H173:K173))</f>
        <v>2</v>
      </c>
      <c r="M173" s="271">
        <v>1</v>
      </c>
      <c r="N173" s="272">
        <v>3</v>
      </c>
      <c r="O173" s="272">
        <v>2</v>
      </c>
      <c r="P173" s="272">
        <v>1</v>
      </c>
      <c r="Q173" s="317">
        <f>IF(M173 = "NA",0,AVERAGE(M173:P173))</f>
        <v>1.75</v>
      </c>
      <c r="R173" s="248">
        <f>IF(C173="NA","-",AVERAGE(G173,L173,Q173))</f>
        <v>2</v>
      </c>
      <c r="S173" s="285">
        <v>1</v>
      </c>
    </row>
    <row r="174" spans="1:19" s="18" customFormat="1" ht="15" customHeight="1" thickBot="1" x14ac:dyDescent="0.3">
      <c r="A174" s="250"/>
      <c r="B174" s="269" t="s">
        <v>334</v>
      </c>
      <c r="C174" s="274">
        <f>AVERAGEIF((C172:C173),"&lt;&gt;0")</f>
        <v>2</v>
      </c>
      <c r="D174" s="275">
        <f t="shared" ref="D174:Q174" si="55">AVERAGEIF((D172:D173),"&lt;&gt;0")</f>
        <v>2</v>
      </c>
      <c r="E174" s="275">
        <f t="shared" si="55"/>
        <v>2</v>
      </c>
      <c r="F174" s="275">
        <f t="shared" si="55"/>
        <v>2</v>
      </c>
      <c r="G174" s="276">
        <f t="shared" si="55"/>
        <v>2</v>
      </c>
      <c r="H174" s="277">
        <f t="shared" si="55"/>
        <v>2</v>
      </c>
      <c r="I174" s="275">
        <f t="shared" si="55"/>
        <v>2</v>
      </c>
      <c r="J174" s="275">
        <f t="shared" si="55"/>
        <v>2</v>
      </c>
      <c r="K174" s="275">
        <f t="shared" si="55"/>
        <v>2</v>
      </c>
      <c r="L174" s="276">
        <f t="shared" si="55"/>
        <v>2</v>
      </c>
      <c r="M174" s="277">
        <f t="shared" si="55"/>
        <v>2</v>
      </c>
      <c r="N174" s="275">
        <f t="shared" si="55"/>
        <v>2</v>
      </c>
      <c r="O174" s="275">
        <f t="shared" si="55"/>
        <v>2</v>
      </c>
      <c r="P174" s="275">
        <f t="shared" si="55"/>
        <v>2</v>
      </c>
      <c r="Q174" s="276">
        <f t="shared" si="55"/>
        <v>2</v>
      </c>
      <c r="R174" s="255"/>
      <c r="S174" s="255"/>
    </row>
    <row r="175" spans="1:19" ht="15" customHeight="1" thickBot="1" x14ac:dyDescent="0.3">
      <c r="A175" s="256"/>
      <c r="B175" s="257" t="s">
        <v>333</v>
      </c>
      <c r="C175" s="280"/>
      <c r="D175" s="280"/>
      <c r="E175" s="280"/>
      <c r="F175" s="280"/>
      <c r="G175" s="281"/>
      <c r="H175" s="281"/>
      <c r="I175" s="281"/>
      <c r="J175" s="281"/>
      <c r="K175" s="281"/>
      <c r="L175" s="281"/>
      <c r="M175" s="281"/>
      <c r="N175" s="281"/>
      <c r="O175" s="281"/>
      <c r="P175" s="281"/>
      <c r="Q175" s="282">
        <f>AVERAGE(G174,L174,Q174)</f>
        <v>2</v>
      </c>
      <c r="R175" s="255"/>
      <c r="S175" s="255"/>
    </row>
    <row r="176" spans="1:19" ht="15" customHeight="1" thickBot="1" x14ac:dyDescent="0.3">
      <c r="A176" s="291"/>
      <c r="B176" s="229"/>
      <c r="R176" s="255"/>
    </row>
    <row r="177" spans="1:19" s="12" customFormat="1" ht="15" customHeight="1" thickBot="1" x14ac:dyDescent="0.3">
      <c r="A177" s="503" t="s">
        <v>347</v>
      </c>
      <c r="B177" s="504"/>
      <c r="C177" s="504"/>
      <c r="D177" s="504"/>
      <c r="E177" s="504"/>
      <c r="F177" s="504"/>
      <c r="G177" s="504"/>
      <c r="H177" s="504"/>
      <c r="I177" s="504"/>
      <c r="J177" s="504"/>
      <c r="K177" s="504"/>
      <c r="L177" s="504"/>
      <c r="M177" s="504"/>
      <c r="N177" s="504"/>
      <c r="O177" s="504"/>
      <c r="P177" s="504"/>
      <c r="Q177" s="504"/>
      <c r="R177" s="504"/>
      <c r="S177" s="505"/>
    </row>
    <row r="178" spans="1:19" s="303" customFormat="1" ht="15" customHeight="1" x14ac:dyDescent="0.25">
      <c r="A178" s="498" t="s">
        <v>342</v>
      </c>
      <c r="B178" s="499"/>
      <c r="C178" s="495" t="s">
        <v>341</v>
      </c>
      <c r="D178" s="496"/>
      <c r="E178" s="496"/>
      <c r="F178" s="496"/>
      <c r="G178" s="497"/>
      <c r="H178" s="495" t="s">
        <v>340</v>
      </c>
      <c r="I178" s="496"/>
      <c r="J178" s="496"/>
      <c r="K178" s="496"/>
      <c r="L178" s="497"/>
      <c r="M178" s="495" t="s">
        <v>339</v>
      </c>
      <c r="N178" s="496"/>
      <c r="O178" s="496"/>
      <c r="P178" s="496"/>
      <c r="Q178" s="497"/>
      <c r="R178" s="510" t="s">
        <v>338</v>
      </c>
      <c r="S178" s="510" t="s">
        <v>337</v>
      </c>
    </row>
    <row r="179" spans="1:19" s="12" customFormat="1" ht="15" customHeight="1" thickBot="1" x14ac:dyDescent="0.3">
      <c r="A179" s="500"/>
      <c r="B179" s="501"/>
      <c r="C179" s="258" t="s">
        <v>84</v>
      </c>
      <c r="D179" s="259" t="s">
        <v>85</v>
      </c>
      <c r="E179" s="259" t="s">
        <v>86</v>
      </c>
      <c r="F179" s="259" t="s">
        <v>87</v>
      </c>
      <c r="G179" s="260" t="s">
        <v>88</v>
      </c>
      <c r="H179" s="258" t="s">
        <v>84</v>
      </c>
      <c r="I179" s="259" t="s">
        <v>85</v>
      </c>
      <c r="J179" s="259" t="s">
        <v>86</v>
      </c>
      <c r="K179" s="259" t="s">
        <v>87</v>
      </c>
      <c r="L179" s="260" t="s">
        <v>88</v>
      </c>
      <c r="M179" s="258" t="s">
        <v>84</v>
      </c>
      <c r="N179" s="259" t="s">
        <v>85</v>
      </c>
      <c r="O179" s="259" t="s">
        <v>86</v>
      </c>
      <c r="P179" s="259" t="s">
        <v>87</v>
      </c>
      <c r="Q179" s="260" t="s">
        <v>88</v>
      </c>
      <c r="R179" s="511"/>
      <c r="S179" s="512"/>
    </row>
    <row r="180" spans="1:19" ht="15" customHeight="1" x14ac:dyDescent="0.25">
      <c r="A180" s="286" t="s">
        <v>346</v>
      </c>
      <c r="B180" s="287" t="s">
        <v>345</v>
      </c>
      <c r="C180" s="311">
        <v>1</v>
      </c>
      <c r="D180" s="262">
        <v>2</v>
      </c>
      <c r="E180" s="262">
        <v>3</v>
      </c>
      <c r="F180" s="262">
        <v>1</v>
      </c>
      <c r="G180" s="312">
        <f>IF(C180 = "NA",0,AVERAGE(C180:F180))</f>
        <v>1.75</v>
      </c>
      <c r="H180" s="311">
        <v>2</v>
      </c>
      <c r="I180" s="262">
        <v>3</v>
      </c>
      <c r="J180" s="262">
        <v>1</v>
      </c>
      <c r="K180" s="262">
        <v>2</v>
      </c>
      <c r="L180" s="312">
        <f>IF(H180 = "NA",0,AVERAGE(H180:K180))</f>
        <v>2</v>
      </c>
      <c r="M180" s="311">
        <v>3</v>
      </c>
      <c r="N180" s="262">
        <v>1</v>
      </c>
      <c r="O180" s="262">
        <v>2</v>
      </c>
      <c r="P180" s="262">
        <v>3</v>
      </c>
      <c r="Q180" s="312">
        <f>IF(M180 = "NA",0,AVERAGE(M180:P180))</f>
        <v>2.25</v>
      </c>
      <c r="R180" s="264">
        <f>IF(C180="NA","-",AVERAGE(G180,L180,Q180))</f>
        <v>2</v>
      </c>
      <c r="S180" s="283">
        <v>2</v>
      </c>
    </row>
    <row r="181" spans="1:19" ht="26.25" thickBot="1" x14ac:dyDescent="0.3">
      <c r="A181" s="292" t="s">
        <v>344</v>
      </c>
      <c r="B181" s="244" t="s">
        <v>634</v>
      </c>
      <c r="C181" s="271">
        <v>3</v>
      </c>
      <c r="D181" s="272">
        <v>2</v>
      </c>
      <c r="E181" s="272">
        <v>1</v>
      </c>
      <c r="F181" s="272">
        <v>3</v>
      </c>
      <c r="G181" s="317">
        <f>IF(C181 = "NA",0,AVERAGE(C181:F181))</f>
        <v>2.25</v>
      </c>
      <c r="H181" s="271">
        <v>2</v>
      </c>
      <c r="I181" s="272">
        <v>1</v>
      </c>
      <c r="J181" s="272">
        <v>3</v>
      </c>
      <c r="K181" s="272">
        <v>2</v>
      </c>
      <c r="L181" s="317">
        <f>IF(H181 = "NA",0,AVERAGE(H181:K181))</f>
        <v>2</v>
      </c>
      <c r="M181" s="271">
        <v>1</v>
      </c>
      <c r="N181" s="272">
        <v>3</v>
      </c>
      <c r="O181" s="272">
        <v>2</v>
      </c>
      <c r="P181" s="272">
        <v>1</v>
      </c>
      <c r="Q181" s="317">
        <f>IF(M181 = "NA",0,AVERAGE(M181:P181))</f>
        <v>1.75</v>
      </c>
      <c r="R181" s="248">
        <f>IF(C181="NA","-",AVERAGE(G181,L181,Q181))</f>
        <v>2</v>
      </c>
      <c r="S181" s="285">
        <v>1</v>
      </c>
    </row>
    <row r="182" spans="1:19" s="18" customFormat="1" ht="15" customHeight="1" thickBot="1" x14ac:dyDescent="0.3">
      <c r="A182" s="250"/>
      <c r="B182" s="269" t="s">
        <v>334</v>
      </c>
      <c r="C182" s="274">
        <f>AVERAGEIF((C180:C181),"&lt;&gt;0")</f>
        <v>2</v>
      </c>
      <c r="D182" s="275">
        <f t="shared" ref="D182:Q182" si="56">AVERAGEIF((D180:D181),"&lt;&gt;0")</f>
        <v>2</v>
      </c>
      <c r="E182" s="275">
        <f t="shared" si="56"/>
        <v>2</v>
      </c>
      <c r="F182" s="275">
        <f t="shared" si="56"/>
        <v>2</v>
      </c>
      <c r="G182" s="276">
        <f t="shared" si="56"/>
        <v>2</v>
      </c>
      <c r="H182" s="277">
        <f t="shared" si="56"/>
        <v>2</v>
      </c>
      <c r="I182" s="275">
        <f t="shared" si="56"/>
        <v>2</v>
      </c>
      <c r="J182" s="275">
        <f t="shared" si="56"/>
        <v>2</v>
      </c>
      <c r="K182" s="275">
        <f t="shared" si="56"/>
        <v>2</v>
      </c>
      <c r="L182" s="276">
        <f t="shared" si="56"/>
        <v>2</v>
      </c>
      <c r="M182" s="277">
        <f t="shared" si="56"/>
        <v>2</v>
      </c>
      <c r="N182" s="275">
        <f t="shared" si="56"/>
        <v>2</v>
      </c>
      <c r="O182" s="275">
        <f t="shared" si="56"/>
        <v>2</v>
      </c>
      <c r="P182" s="275">
        <f t="shared" si="56"/>
        <v>2</v>
      </c>
      <c r="Q182" s="276">
        <f t="shared" si="56"/>
        <v>2</v>
      </c>
      <c r="R182" s="255"/>
      <c r="S182" s="255"/>
    </row>
    <row r="183" spans="1:19" ht="15" customHeight="1" thickBot="1" x14ac:dyDescent="0.3">
      <c r="A183" s="256"/>
      <c r="B183" s="257" t="s">
        <v>333</v>
      </c>
      <c r="C183" s="320"/>
      <c r="D183" s="320"/>
      <c r="E183" s="320"/>
      <c r="F183" s="320"/>
      <c r="G183" s="321"/>
      <c r="H183" s="321"/>
      <c r="I183" s="321"/>
      <c r="J183" s="321"/>
      <c r="K183" s="321"/>
      <c r="L183" s="321"/>
      <c r="M183" s="321"/>
      <c r="N183" s="321"/>
      <c r="O183" s="321"/>
      <c r="P183" s="321"/>
      <c r="Q183" s="282">
        <f>AVERAGE(G182,L182,Q182)</f>
        <v>2</v>
      </c>
      <c r="R183" s="255"/>
      <c r="S183" s="255"/>
    </row>
    <row r="184" spans="1:19" ht="15" customHeight="1" thickBot="1" x14ac:dyDescent="0.3">
      <c r="R184" s="255"/>
    </row>
    <row r="185" spans="1:19" s="13" customFormat="1" ht="15" customHeight="1" thickBot="1" x14ac:dyDescent="0.3">
      <c r="A185" s="503" t="s">
        <v>343</v>
      </c>
      <c r="B185" s="504"/>
      <c r="C185" s="504"/>
      <c r="D185" s="504"/>
      <c r="E185" s="504"/>
      <c r="F185" s="504"/>
      <c r="G185" s="504"/>
      <c r="H185" s="504"/>
      <c r="I185" s="504"/>
      <c r="J185" s="504"/>
      <c r="K185" s="504"/>
      <c r="L185" s="504"/>
      <c r="M185" s="504"/>
      <c r="N185" s="504"/>
      <c r="O185" s="504"/>
      <c r="P185" s="504"/>
      <c r="Q185" s="504"/>
      <c r="R185" s="504"/>
      <c r="S185" s="505"/>
    </row>
    <row r="186" spans="1:19" s="226" customFormat="1" ht="15" customHeight="1" x14ac:dyDescent="0.25">
      <c r="A186" s="498" t="s">
        <v>342</v>
      </c>
      <c r="B186" s="499"/>
      <c r="C186" s="495" t="s">
        <v>341</v>
      </c>
      <c r="D186" s="496"/>
      <c r="E186" s="496"/>
      <c r="F186" s="496"/>
      <c r="G186" s="497"/>
      <c r="H186" s="495" t="s">
        <v>340</v>
      </c>
      <c r="I186" s="496"/>
      <c r="J186" s="496"/>
      <c r="K186" s="496"/>
      <c r="L186" s="497"/>
      <c r="M186" s="495" t="s">
        <v>339</v>
      </c>
      <c r="N186" s="496"/>
      <c r="O186" s="496"/>
      <c r="P186" s="496"/>
      <c r="Q186" s="497"/>
      <c r="R186" s="518" t="s">
        <v>338</v>
      </c>
      <c r="S186" s="510" t="s">
        <v>337</v>
      </c>
    </row>
    <row r="187" spans="1:19" s="12" customFormat="1" ht="15" customHeight="1" thickBot="1" x14ac:dyDescent="0.3">
      <c r="A187" s="500"/>
      <c r="B187" s="501"/>
      <c r="C187" s="258" t="s">
        <v>84</v>
      </c>
      <c r="D187" s="259" t="s">
        <v>85</v>
      </c>
      <c r="E187" s="259" t="s">
        <v>86</v>
      </c>
      <c r="F187" s="259" t="s">
        <v>87</v>
      </c>
      <c r="G187" s="260" t="s">
        <v>88</v>
      </c>
      <c r="H187" s="258" t="s">
        <v>84</v>
      </c>
      <c r="I187" s="259" t="s">
        <v>85</v>
      </c>
      <c r="J187" s="259" t="s">
        <v>86</v>
      </c>
      <c r="K187" s="259" t="s">
        <v>87</v>
      </c>
      <c r="L187" s="260" t="s">
        <v>88</v>
      </c>
      <c r="M187" s="258" t="s">
        <v>84</v>
      </c>
      <c r="N187" s="259" t="s">
        <v>85</v>
      </c>
      <c r="O187" s="259" t="s">
        <v>86</v>
      </c>
      <c r="P187" s="259" t="s">
        <v>87</v>
      </c>
      <c r="Q187" s="260" t="s">
        <v>88</v>
      </c>
      <c r="R187" s="519"/>
      <c r="S187" s="512"/>
    </row>
    <row r="188" spans="1:19" ht="26.25" thickBot="1" x14ac:dyDescent="0.3">
      <c r="A188" s="292" t="s">
        <v>336</v>
      </c>
      <c r="B188" s="244" t="s">
        <v>634</v>
      </c>
      <c r="C188" s="318">
        <v>1</v>
      </c>
      <c r="D188" s="319">
        <v>2</v>
      </c>
      <c r="E188" s="319">
        <v>3</v>
      </c>
      <c r="F188" s="319">
        <v>1</v>
      </c>
      <c r="G188" s="317">
        <f>IF(C188 = "NA",0,AVERAGE(C188:F188))</f>
        <v>1.75</v>
      </c>
      <c r="H188" s="318">
        <v>2</v>
      </c>
      <c r="I188" s="319">
        <v>3</v>
      </c>
      <c r="J188" s="319">
        <v>1</v>
      </c>
      <c r="K188" s="319">
        <v>2</v>
      </c>
      <c r="L188" s="317">
        <f>IF(H188 = "NA",0,AVERAGE(H188:K188))</f>
        <v>2</v>
      </c>
      <c r="M188" s="318">
        <v>3</v>
      </c>
      <c r="N188" s="319">
        <v>1</v>
      </c>
      <c r="O188" s="319">
        <v>2</v>
      </c>
      <c r="P188" s="319">
        <v>3</v>
      </c>
      <c r="Q188" s="317">
        <f>IF(M188 = "NA",0,AVERAGE(M188:P188))</f>
        <v>2.25</v>
      </c>
      <c r="R188" s="322">
        <f>IF(C188="NA","-",AVERAGE(G188,L188,Q188))</f>
        <v>2</v>
      </c>
      <c r="S188" s="298">
        <v>1</v>
      </c>
    </row>
    <row r="189" spans="1:19" s="18" customFormat="1" ht="15" customHeight="1" thickBot="1" x14ac:dyDescent="0.3">
      <c r="A189" s="250"/>
      <c r="B189" s="269" t="s">
        <v>334</v>
      </c>
      <c r="C189" s="274">
        <f>AVERAGEIF((C188),"&lt;&gt;0")</f>
        <v>1</v>
      </c>
      <c r="D189" s="275">
        <f t="shared" ref="D189:Q189" si="57">AVERAGEIF((D188),"&lt;&gt;0")</f>
        <v>2</v>
      </c>
      <c r="E189" s="275">
        <f t="shared" si="57"/>
        <v>3</v>
      </c>
      <c r="F189" s="275">
        <f t="shared" si="57"/>
        <v>1</v>
      </c>
      <c r="G189" s="276">
        <f t="shared" si="57"/>
        <v>1.75</v>
      </c>
      <c r="H189" s="277">
        <f t="shared" si="57"/>
        <v>2</v>
      </c>
      <c r="I189" s="275">
        <f t="shared" si="57"/>
        <v>3</v>
      </c>
      <c r="J189" s="275">
        <f t="shared" si="57"/>
        <v>1</v>
      </c>
      <c r="K189" s="275">
        <f t="shared" si="57"/>
        <v>2</v>
      </c>
      <c r="L189" s="276">
        <f t="shared" si="57"/>
        <v>2</v>
      </c>
      <c r="M189" s="277">
        <f t="shared" si="57"/>
        <v>3</v>
      </c>
      <c r="N189" s="275">
        <f t="shared" si="57"/>
        <v>1</v>
      </c>
      <c r="O189" s="275">
        <f t="shared" si="57"/>
        <v>2</v>
      </c>
      <c r="P189" s="275">
        <f t="shared" si="57"/>
        <v>3</v>
      </c>
      <c r="Q189" s="276">
        <f t="shared" si="57"/>
        <v>2.25</v>
      </c>
      <c r="R189" s="227"/>
      <c r="S189" s="227"/>
    </row>
    <row r="190" spans="1:19" ht="15" customHeight="1" thickBot="1" x14ac:dyDescent="0.3">
      <c r="A190" s="256"/>
      <c r="B190" s="257" t="s">
        <v>333</v>
      </c>
      <c r="C190" s="320"/>
      <c r="D190" s="320"/>
      <c r="E190" s="320"/>
      <c r="F190" s="320"/>
      <c r="G190" s="321"/>
      <c r="H190" s="321"/>
      <c r="I190" s="321"/>
      <c r="J190" s="321"/>
      <c r="K190" s="321"/>
      <c r="L190" s="321"/>
      <c r="M190" s="321"/>
      <c r="N190" s="321"/>
      <c r="O190" s="321"/>
      <c r="P190" s="321"/>
      <c r="Q190" s="282">
        <f>AVERAGE(G189,L189,Q189)</f>
        <v>2</v>
      </c>
    </row>
    <row r="192" spans="1:19" x14ac:dyDescent="0.25">
      <c r="B192" s="435" t="s">
        <v>332</v>
      </c>
      <c r="C192" s="436"/>
      <c r="D192" s="436"/>
      <c r="E192" s="437">
        <f>AVERAGE(Q190,Q183,Q175,Q167,Q151,Q136,Q125,Q109,Q95,Q80,Q67,Q53,Q38,Q24)</f>
        <v>1.9332223167044595</v>
      </c>
    </row>
    <row r="193" spans="2:5" x14ac:dyDescent="0.25">
      <c r="B193" s="438"/>
      <c r="C193" s="436"/>
      <c r="D193" s="436"/>
      <c r="E193" s="436"/>
    </row>
    <row r="194" spans="2:5" x14ac:dyDescent="0.25">
      <c r="B194" s="435" t="s">
        <v>760</v>
      </c>
      <c r="C194" s="436"/>
      <c r="D194" s="436"/>
      <c r="E194" s="437">
        <f>AVERAGE(S15:S22,S29:S36,S43:S51,S58:S65,S72:S78,S85:S93,S100:S107,S114:S123,S131:S135,S135,S141:S149,S158:S165,S172:S173,S180:S181,S188)</f>
        <v>1.903225806451613</v>
      </c>
    </row>
  </sheetData>
  <sheetProtection sheet="1" objects="1" scenarios="1"/>
  <mergeCells count="100">
    <mergeCell ref="A3:S3"/>
    <mergeCell ref="R178:R179"/>
    <mergeCell ref="S178:S179"/>
    <mergeCell ref="R186:R187"/>
    <mergeCell ref="S186:S187"/>
    <mergeCell ref="A185:S185"/>
    <mergeCell ref="H178:L178"/>
    <mergeCell ref="M178:Q178"/>
    <mergeCell ref="A178:B179"/>
    <mergeCell ref="A186:B187"/>
    <mergeCell ref="C178:G178"/>
    <mergeCell ref="C186:G186"/>
    <mergeCell ref="H186:L186"/>
    <mergeCell ref="M186:Q186"/>
    <mergeCell ref="M139:Q139"/>
    <mergeCell ref="H156:L156"/>
    <mergeCell ref="M170:Q170"/>
    <mergeCell ref="A169:S169"/>
    <mergeCell ref="R170:R171"/>
    <mergeCell ref="S170:S171"/>
    <mergeCell ref="C156:G156"/>
    <mergeCell ref="A170:B171"/>
    <mergeCell ref="C170:G170"/>
    <mergeCell ref="H83:L83"/>
    <mergeCell ref="M83:Q83"/>
    <mergeCell ref="H98:L98"/>
    <mergeCell ref="M98:Q98"/>
    <mergeCell ref="R83:R84"/>
    <mergeCell ref="M41:Q41"/>
    <mergeCell ref="A41:B42"/>
    <mergeCell ref="C83:G83"/>
    <mergeCell ref="A83:B84"/>
    <mergeCell ref="C70:G70"/>
    <mergeCell ref="C56:G56"/>
    <mergeCell ref="C41:G41"/>
    <mergeCell ref="A82:S82"/>
    <mergeCell ref="A70:B71"/>
    <mergeCell ref="R70:R71"/>
    <mergeCell ref="S70:S71"/>
    <mergeCell ref="A69:S69"/>
    <mergeCell ref="H70:L70"/>
    <mergeCell ref="R56:R57"/>
    <mergeCell ref="H56:L56"/>
    <mergeCell ref="S83:S84"/>
    <mergeCell ref="A56:B57"/>
    <mergeCell ref="A12:S12"/>
    <mergeCell ref="R27:R28"/>
    <mergeCell ref="S27:S28"/>
    <mergeCell ref="A26:S26"/>
    <mergeCell ref="A13:B14"/>
    <mergeCell ref="A27:B28"/>
    <mergeCell ref="C13:G13"/>
    <mergeCell ref="H13:L13"/>
    <mergeCell ref="M13:Q13"/>
    <mergeCell ref="C27:G27"/>
    <mergeCell ref="M27:Q27"/>
    <mergeCell ref="R13:R14"/>
    <mergeCell ref="S13:S14"/>
    <mergeCell ref="H27:L27"/>
    <mergeCell ref="H41:L41"/>
    <mergeCell ref="A111:S111"/>
    <mergeCell ref="A97:S97"/>
    <mergeCell ref="H112:L112"/>
    <mergeCell ref="M112:Q112"/>
    <mergeCell ref="C112:G112"/>
    <mergeCell ref="R98:R99"/>
    <mergeCell ref="S98:S99"/>
    <mergeCell ref="C98:G98"/>
    <mergeCell ref="A177:S177"/>
    <mergeCell ref="R129:R130"/>
    <mergeCell ref="S129:S130"/>
    <mergeCell ref="R139:R140"/>
    <mergeCell ref="S139:S140"/>
    <mergeCell ref="R156:R157"/>
    <mergeCell ref="S156:S157"/>
    <mergeCell ref="A155:S155"/>
    <mergeCell ref="A138:S138"/>
    <mergeCell ref="M129:Q129"/>
    <mergeCell ref="H139:L139"/>
    <mergeCell ref="A156:B157"/>
    <mergeCell ref="H129:L129"/>
    <mergeCell ref="A139:B140"/>
    <mergeCell ref="M156:Q156"/>
    <mergeCell ref="H170:L170"/>
    <mergeCell ref="C139:G139"/>
    <mergeCell ref="C129:G129"/>
    <mergeCell ref="A129:B130"/>
    <mergeCell ref="A1:S1"/>
    <mergeCell ref="A128:S128"/>
    <mergeCell ref="A98:B99"/>
    <mergeCell ref="A112:B113"/>
    <mergeCell ref="M56:Q56"/>
    <mergeCell ref="R41:R42"/>
    <mergeCell ref="S41:S42"/>
    <mergeCell ref="A40:S40"/>
    <mergeCell ref="S56:S57"/>
    <mergeCell ref="A55:S55"/>
    <mergeCell ref="M70:Q70"/>
    <mergeCell ref="R112:R113"/>
    <mergeCell ref="S112:S113"/>
  </mergeCells>
  <dataValidations count="1">
    <dataValidation type="list" allowBlank="1" showInputMessage="1" showErrorMessage="1" sqref="S180:S181 S172:S173 S158:S165 S141:S149 S131:S134 S188 M188:P188 H188:K188 C188:F188 M180:P181 H180:K181 C180:F181 M172:P173 H172:K173 C172:F173 M158:P165 H158:K165 C158:F165 M141:P149 H141:K149 C141:F149 M131:P134 H131:K134 C131:F134 C15:F22 M15:P22 S15:S22 H15:K22 S114:S123 C29:F36 H29:K36 M29:P36 C43:F51 H43:K51 M43:P51 C58:F65 H58:K65 M58:P65 C72:F78 H72:K78 M72:P78 C85:F93 H85:K93 M85:P93 C100:F107 H100:K107 M100:P107 C114:F123 H114:K123 M114:P123 S29:S36 S43:S51 S58:S65 S72:S78 S85:S93 S100:S107" xr:uid="{00000000-0002-0000-0300-000000000000}">
      <formula1>"1,2,3,NA"</formula1>
    </dataValidation>
  </dataValidations>
  <hyperlinks>
    <hyperlink ref="B192:E194" location="Risco!A1" display="NÍVEL GERAL DA AMEAÇA:" xr:uid="{06D64890-8D3D-43D3-8FB4-9699C5735DDC}"/>
  </hyperlink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80"/>
  <sheetViews>
    <sheetView topLeftCell="A64" workbookViewId="0">
      <selection activeCell="A83" sqref="A83:R83"/>
    </sheetView>
  </sheetViews>
  <sheetFormatPr defaultRowHeight="15" x14ac:dyDescent="0.25"/>
  <cols>
    <col min="1" max="1" width="4.42578125" style="358" bestFit="1" customWidth="1"/>
    <col min="2" max="2" width="29.7109375" style="362" customWidth="1"/>
    <col min="3" max="17" width="6.28515625" style="359" customWidth="1"/>
    <col min="18" max="18" width="8.42578125" style="359" customWidth="1"/>
    <col min="19" max="19" width="9.140625" style="16"/>
    <col min="20" max="20" width="9.140625" style="16" customWidth="1"/>
    <col min="21" max="16384" width="9.140625" style="16"/>
  </cols>
  <sheetData>
    <row r="1" spans="1:19" s="11" customFormat="1" ht="15.75" x14ac:dyDescent="0.2">
      <c r="A1" s="502" t="s">
        <v>278</v>
      </c>
      <c r="B1" s="502"/>
      <c r="C1" s="502"/>
      <c r="D1" s="502"/>
      <c r="E1" s="502"/>
      <c r="F1" s="502"/>
      <c r="G1" s="502"/>
      <c r="H1" s="502"/>
      <c r="I1" s="502"/>
      <c r="J1" s="502"/>
      <c r="K1" s="502"/>
      <c r="L1" s="502"/>
      <c r="M1" s="502"/>
      <c r="N1" s="502"/>
      <c r="O1" s="502"/>
      <c r="P1" s="502"/>
      <c r="Q1" s="502"/>
      <c r="R1" s="502"/>
      <c r="S1" s="75"/>
    </row>
    <row r="2" spans="1:19" s="11" customFormat="1" ht="16.5" thickBot="1" x14ac:dyDescent="0.3">
      <c r="A2" s="357"/>
      <c r="B2" s="363"/>
      <c r="C2" s="357"/>
      <c r="D2" s="357"/>
      <c r="E2" s="357"/>
      <c r="F2" s="357"/>
      <c r="G2" s="357"/>
      <c r="H2" s="357"/>
      <c r="I2" s="357"/>
      <c r="J2" s="226"/>
      <c r="K2" s="226"/>
      <c r="L2" s="226"/>
      <c r="M2" s="226"/>
      <c r="N2" s="226"/>
      <c r="O2" s="226"/>
      <c r="P2" s="226"/>
      <c r="Q2" s="226"/>
      <c r="R2" s="226"/>
    </row>
    <row r="3" spans="1:19" ht="16.5" thickBot="1" x14ac:dyDescent="0.3">
      <c r="A3" s="555" t="s">
        <v>650</v>
      </c>
      <c r="B3" s="556"/>
      <c r="C3" s="556"/>
      <c r="D3" s="556"/>
      <c r="E3" s="556"/>
      <c r="F3" s="556"/>
      <c r="G3" s="556"/>
      <c r="H3" s="556"/>
      <c r="I3" s="556"/>
      <c r="J3" s="556"/>
      <c r="K3" s="556"/>
      <c r="L3" s="556"/>
      <c r="M3" s="556"/>
      <c r="N3" s="556"/>
      <c r="O3" s="556"/>
      <c r="P3" s="556"/>
      <c r="Q3" s="556"/>
      <c r="R3" s="557"/>
    </row>
    <row r="4" spans="1:19" x14ac:dyDescent="0.25">
      <c r="A4" s="420"/>
      <c r="B4" s="421" t="s">
        <v>657</v>
      </c>
      <c r="C4" s="422"/>
      <c r="D4" s="422"/>
      <c r="E4" s="422"/>
      <c r="F4" s="422"/>
      <c r="G4" s="422"/>
      <c r="H4" s="422"/>
      <c r="I4" s="422"/>
      <c r="J4" s="422"/>
      <c r="K4" s="422"/>
      <c r="L4" s="422"/>
      <c r="M4" s="422"/>
      <c r="N4" s="422"/>
      <c r="O4" s="422"/>
      <c r="P4" s="422"/>
      <c r="Q4" s="422"/>
      <c r="R4" s="423"/>
    </row>
    <row r="5" spans="1:19" x14ac:dyDescent="0.25">
      <c r="A5" s="424"/>
      <c r="B5" s="425" t="s">
        <v>663</v>
      </c>
      <c r="C5" s="360"/>
      <c r="D5" s="360"/>
      <c r="E5" s="360"/>
      <c r="F5" s="360"/>
      <c r="G5" s="360"/>
      <c r="H5" s="360"/>
      <c r="I5" s="360"/>
      <c r="J5" s="360"/>
      <c r="K5" s="360"/>
      <c r="L5" s="360"/>
      <c r="M5" s="360"/>
      <c r="N5" s="360"/>
      <c r="O5" s="360"/>
      <c r="P5" s="360"/>
      <c r="Q5" s="360"/>
      <c r="R5" s="426"/>
    </row>
    <row r="6" spans="1:19" x14ac:dyDescent="0.25">
      <c r="A6" s="424"/>
      <c r="B6" s="425" t="s">
        <v>664</v>
      </c>
      <c r="C6" s="360"/>
      <c r="D6" s="360"/>
      <c r="E6" s="360"/>
      <c r="F6" s="360"/>
      <c r="G6" s="360"/>
      <c r="H6" s="360"/>
      <c r="I6" s="360"/>
      <c r="J6" s="360"/>
      <c r="K6" s="360"/>
      <c r="L6" s="360"/>
      <c r="M6" s="360"/>
      <c r="N6" s="360"/>
      <c r="O6" s="360"/>
      <c r="P6" s="360"/>
      <c r="Q6" s="360"/>
      <c r="R6" s="426"/>
    </row>
    <row r="7" spans="1:19" x14ac:dyDescent="0.25">
      <c r="A7" s="424"/>
      <c r="B7" s="425" t="s">
        <v>665</v>
      </c>
      <c r="C7" s="360"/>
      <c r="D7" s="360"/>
      <c r="E7" s="360"/>
      <c r="F7" s="360"/>
      <c r="G7" s="360"/>
      <c r="H7" s="360"/>
      <c r="I7" s="360"/>
      <c r="J7" s="360"/>
      <c r="K7" s="360"/>
      <c r="L7" s="360"/>
      <c r="M7" s="360"/>
      <c r="N7" s="360"/>
      <c r="O7" s="360"/>
      <c r="P7" s="360"/>
      <c r="Q7" s="360"/>
      <c r="R7" s="426"/>
    </row>
    <row r="8" spans="1:19" ht="15.75" thickBot="1" x14ac:dyDescent="0.3">
      <c r="A8" s="427"/>
      <c r="B8" s="428" t="s">
        <v>738</v>
      </c>
      <c r="C8" s="429"/>
      <c r="D8" s="429"/>
      <c r="E8" s="429"/>
      <c r="F8" s="429"/>
      <c r="G8" s="429"/>
      <c r="H8" s="429"/>
      <c r="I8" s="429"/>
      <c r="J8" s="429"/>
      <c r="K8" s="429"/>
      <c r="L8" s="429"/>
      <c r="M8" s="429"/>
      <c r="N8" s="429"/>
      <c r="O8" s="429"/>
      <c r="P8" s="429"/>
      <c r="Q8" s="429"/>
      <c r="R8" s="430"/>
    </row>
    <row r="9" spans="1:19" ht="15.75" thickBot="1" x14ac:dyDescent="0.3">
      <c r="B9" s="291"/>
    </row>
    <row r="10" spans="1:19" ht="15.75" thickBot="1" x14ac:dyDescent="0.3">
      <c r="A10" s="546" t="s">
        <v>541</v>
      </c>
      <c r="B10" s="547"/>
      <c r="C10" s="547"/>
      <c r="D10" s="547"/>
      <c r="E10" s="547"/>
      <c r="F10" s="547"/>
      <c r="G10" s="547"/>
      <c r="H10" s="547"/>
      <c r="I10" s="547"/>
      <c r="J10" s="547"/>
      <c r="K10" s="547"/>
      <c r="L10" s="547"/>
      <c r="M10" s="547"/>
      <c r="N10" s="547"/>
      <c r="O10" s="547"/>
      <c r="P10" s="547"/>
      <c r="Q10" s="547"/>
      <c r="R10" s="548"/>
    </row>
    <row r="11" spans="1:19" ht="15" customHeight="1" x14ac:dyDescent="0.25">
      <c r="A11" s="532"/>
      <c r="B11" s="533"/>
      <c r="C11" s="541" t="s">
        <v>475</v>
      </c>
      <c r="D11" s="542"/>
      <c r="E11" s="542"/>
      <c r="F11" s="542"/>
      <c r="G11" s="544"/>
      <c r="H11" s="541" t="s">
        <v>474</v>
      </c>
      <c r="I11" s="542"/>
      <c r="J11" s="542"/>
      <c r="K11" s="542"/>
      <c r="L11" s="544"/>
      <c r="M11" s="541" t="s">
        <v>473</v>
      </c>
      <c r="N11" s="542"/>
      <c r="O11" s="542"/>
      <c r="P11" s="542"/>
      <c r="Q11" s="544"/>
      <c r="R11" s="549" t="s">
        <v>538</v>
      </c>
    </row>
    <row r="12" spans="1:19" x14ac:dyDescent="0.25">
      <c r="A12" s="534"/>
      <c r="B12" s="535"/>
      <c r="C12" s="371" t="s">
        <v>84</v>
      </c>
      <c r="D12" s="372" t="s">
        <v>85</v>
      </c>
      <c r="E12" s="372" t="s">
        <v>86</v>
      </c>
      <c r="F12" s="372" t="s">
        <v>87</v>
      </c>
      <c r="G12" s="373" t="s">
        <v>88</v>
      </c>
      <c r="H12" s="371" t="s">
        <v>84</v>
      </c>
      <c r="I12" s="372" t="s">
        <v>85</v>
      </c>
      <c r="J12" s="372" t="s">
        <v>86</v>
      </c>
      <c r="K12" s="372" t="s">
        <v>87</v>
      </c>
      <c r="L12" s="373" t="s">
        <v>88</v>
      </c>
      <c r="M12" s="371" t="s">
        <v>84</v>
      </c>
      <c r="N12" s="372" t="s">
        <v>85</v>
      </c>
      <c r="O12" s="372" t="s">
        <v>86</v>
      </c>
      <c r="P12" s="372" t="s">
        <v>87</v>
      </c>
      <c r="Q12" s="373" t="s">
        <v>88</v>
      </c>
      <c r="R12" s="550"/>
    </row>
    <row r="13" spans="1:19" x14ac:dyDescent="0.25">
      <c r="A13" s="374" t="s">
        <v>464</v>
      </c>
      <c r="B13" s="361" t="s">
        <v>537</v>
      </c>
      <c r="C13" s="377">
        <v>3</v>
      </c>
      <c r="D13" s="375">
        <v>3</v>
      </c>
      <c r="E13" s="375">
        <v>3</v>
      </c>
      <c r="F13" s="375">
        <v>3</v>
      </c>
      <c r="G13" s="376">
        <f>IF(C13="NA","-",AVERAGE(C13:F13))</f>
        <v>3</v>
      </c>
      <c r="H13" s="377">
        <v>2</v>
      </c>
      <c r="I13" s="375">
        <v>3</v>
      </c>
      <c r="J13" s="375">
        <v>3</v>
      </c>
      <c r="K13" s="375">
        <v>3</v>
      </c>
      <c r="L13" s="378">
        <f>IF(H13="NA","-",AVERAGE(H13:K13))</f>
        <v>2.75</v>
      </c>
      <c r="M13" s="377">
        <v>3</v>
      </c>
      <c r="N13" s="375">
        <v>3</v>
      </c>
      <c r="O13" s="375">
        <v>3</v>
      </c>
      <c r="P13" s="375">
        <v>3</v>
      </c>
      <c r="Q13" s="376">
        <f>IF(M13="NA","-",AVERAGE(M13:P13))</f>
        <v>3</v>
      </c>
      <c r="R13" s="379">
        <f>IF(G13="-","-",AVERAGE(G13,L13,Q13))</f>
        <v>2.9166666666666665</v>
      </c>
    </row>
    <row r="14" spans="1:19" x14ac:dyDescent="0.25">
      <c r="A14" s="374" t="s">
        <v>463</v>
      </c>
      <c r="B14" s="361" t="s">
        <v>485</v>
      </c>
      <c r="C14" s="377">
        <v>3</v>
      </c>
      <c r="D14" s="375">
        <v>3</v>
      </c>
      <c r="E14" s="375">
        <v>3</v>
      </c>
      <c r="F14" s="375">
        <v>3</v>
      </c>
      <c r="G14" s="376">
        <f t="shared" ref="G14:G17" si="0">IF(C14="NA","-",AVERAGE(C14:F14))</f>
        <v>3</v>
      </c>
      <c r="H14" s="377">
        <v>2</v>
      </c>
      <c r="I14" s="375">
        <v>3</v>
      </c>
      <c r="J14" s="375">
        <v>3</v>
      </c>
      <c r="K14" s="375">
        <v>3</v>
      </c>
      <c r="L14" s="378">
        <f t="shared" ref="L14:L17" si="1">IF(C14="NA","-",AVERAGE(H14:K14))</f>
        <v>2.75</v>
      </c>
      <c r="M14" s="377">
        <v>3</v>
      </c>
      <c r="N14" s="375">
        <v>3</v>
      </c>
      <c r="O14" s="375">
        <v>3</v>
      </c>
      <c r="P14" s="375">
        <v>3</v>
      </c>
      <c r="Q14" s="376">
        <f t="shared" ref="Q14:Q16" si="2">IF(M14="NA","-",AVERAGE(M14:P14))</f>
        <v>3</v>
      </c>
      <c r="R14" s="379">
        <f t="shared" ref="R14:R17" si="3">IF(G14="-","-",AVERAGE(G14,L14,Q14))</f>
        <v>2.9166666666666665</v>
      </c>
    </row>
    <row r="15" spans="1:19" x14ac:dyDescent="0.25">
      <c r="A15" s="374" t="s">
        <v>462</v>
      </c>
      <c r="B15" s="361" t="s">
        <v>484</v>
      </c>
      <c r="C15" s="377" t="s">
        <v>276</v>
      </c>
      <c r="D15" s="375" t="s">
        <v>276</v>
      </c>
      <c r="E15" s="375" t="s">
        <v>276</v>
      </c>
      <c r="F15" s="375" t="s">
        <v>276</v>
      </c>
      <c r="G15" s="376" t="str">
        <f t="shared" si="0"/>
        <v>-</v>
      </c>
      <c r="H15" s="377" t="s">
        <v>276</v>
      </c>
      <c r="I15" s="375" t="s">
        <v>276</v>
      </c>
      <c r="J15" s="375" t="s">
        <v>276</v>
      </c>
      <c r="K15" s="375" t="s">
        <v>276</v>
      </c>
      <c r="L15" s="378" t="str">
        <f t="shared" si="1"/>
        <v>-</v>
      </c>
      <c r="M15" s="377" t="s">
        <v>276</v>
      </c>
      <c r="N15" s="375" t="s">
        <v>276</v>
      </c>
      <c r="O15" s="375" t="s">
        <v>276</v>
      </c>
      <c r="P15" s="375" t="s">
        <v>276</v>
      </c>
      <c r="Q15" s="376" t="str">
        <f t="shared" si="2"/>
        <v>-</v>
      </c>
      <c r="R15" s="379" t="str">
        <f t="shared" si="3"/>
        <v>-</v>
      </c>
    </row>
    <row r="16" spans="1:19" x14ac:dyDescent="0.25">
      <c r="A16" s="374" t="s">
        <v>461</v>
      </c>
      <c r="B16" s="361" t="s">
        <v>529</v>
      </c>
      <c r="C16" s="377">
        <v>3</v>
      </c>
      <c r="D16" s="375">
        <v>3</v>
      </c>
      <c r="E16" s="375">
        <v>3</v>
      </c>
      <c r="F16" s="375">
        <v>3</v>
      </c>
      <c r="G16" s="376">
        <f t="shared" si="0"/>
        <v>3</v>
      </c>
      <c r="H16" s="377">
        <v>2</v>
      </c>
      <c r="I16" s="375">
        <v>3</v>
      </c>
      <c r="J16" s="375">
        <v>3</v>
      </c>
      <c r="K16" s="375">
        <v>3</v>
      </c>
      <c r="L16" s="378">
        <f t="shared" si="1"/>
        <v>2.75</v>
      </c>
      <c r="M16" s="377">
        <v>3</v>
      </c>
      <c r="N16" s="375">
        <v>3</v>
      </c>
      <c r="O16" s="375">
        <v>3</v>
      </c>
      <c r="P16" s="375">
        <v>3</v>
      </c>
      <c r="Q16" s="376">
        <f t="shared" si="2"/>
        <v>3</v>
      </c>
      <c r="R16" s="379">
        <f t="shared" si="3"/>
        <v>2.9166666666666665</v>
      </c>
    </row>
    <row r="17" spans="1:18" ht="15.75" thickBot="1" x14ac:dyDescent="0.3">
      <c r="A17" s="380" t="s">
        <v>457</v>
      </c>
      <c r="B17" s="381" t="s">
        <v>335</v>
      </c>
      <c r="C17" s="382">
        <v>3</v>
      </c>
      <c r="D17" s="383">
        <v>2</v>
      </c>
      <c r="E17" s="383">
        <v>1</v>
      </c>
      <c r="F17" s="383">
        <v>3</v>
      </c>
      <c r="G17" s="384">
        <f t="shared" si="0"/>
        <v>2.25</v>
      </c>
      <c r="H17" s="382">
        <v>2</v>
      </c>
      <c r="I17" s="383">
        <v>1</v>
      </c>
      <c r="J17" s="383">
        <v>3</v>
      </c>
      <c r="K17" s="383">
        <v>2</v>
      </c>
      <c r="L17" s="385">
        <f t="shared" si="1"/>
        <v>2</v>
      </c>
      <c r="M17" s="382">
        <v>1</v>
      </c>
      <c r="N17" s="383">
        <v>2</v>
      </c>
      <c r="O17" s="383">
        <v>3</v>
      </c>
      <c r="P17" s="383">
        <v>1</v>
      </c>
      <c r="Q17" s="384">
        <f>IF(M17="NA","-",AVERAGE(M17:P17))</f>
        <v>1.75</v>
      </c>
      <c r="R17" s="386">
        <f t="shared" si="3"/>
        <v>2</v>
      </c>
    </row>
    <row r="18" spans="1:18" ht="15.75" thickBot="1" x14ac:dyDescent="0.3">
      <c r="A18" s="387"/>
      <c r="B18" s="388"/>
      <c r="C18" s="389"/>
      <c r="D18" s="389"/>
      <c r="E18" s="389"/>
      <c r="F18" s="389"/>
      <c r="G18" s="389"/>
      <c r="H18" s="389"/>
      <c r="I18" s="389"/>
      <c r="J18" s="389"/>
      <c r="K18" s="389"/>
      <c r="L18" s="389"/>
      <c r="M18" s="389"/>
      <c r="N18" s="389"/>
      <c r="O18" s="390" t="s">
        <v>542</v>
      </c>
      <c r="P18" s="389"/>
      <c r="Q18" s="389"/>
      <c r="R18" s="431">
        <f>AVERAGE(R13:R17)</f>
        <v>2.6875</v>
      </c>
    </row>
    <row r="19" spans="1:18" ht="15.75" thickBot="1" x14ac:dyDescent="0.3">
      <c r="A19" s="387"/>
      <c r="B19" s="388"/>
      <c r="C19" s="389"/>
      <c r="D19" s="389"/>
      <c r="E19" s="389"/>
      <c r="F19" s="389"/>
      <c r="G19" s="389"/>
      <c r="H19" s="389"/>
      <c r="I19" s="389"/>
      <c r="J19" s="389"/>
      <c r="K19" s="389"/>
      <c r="L19" s="389"/>
      <c r="M19" s="389"/>
      <c r="N19" s="389"/>
      <c r="O19" s="389"/>
      <c r="P19" s="389"/>
      <c r="Q19" s="389"/>
      <c r="R19" s="389"/>
    </row>
    <row r="20" spans="1:18" ht="15.75" thickBot="1" x14ac:dyDescent="0.3">
      <c r="A20" s="546" t="s">
        <v>543</v>
      </c>
      <c r="B20" s="547"/>
      <c r="C20" s="547"/>
      <c r="D20" s="547"/>
      <c r="E20" s="547"/>
      <c r="F20" s="547"/>
      <c r="G20" s="547"/>
      <c r="H20" s="547"/>
      <c r="I20" s="547"/>
      <c r="J20" s="547"/>
      <c r="K20" s="547"/>
      <c r="L20" s="547"/>
      <c r="M20" s="547"/>
      <c r="N20" s="547"/>
      <c r="O20" s="547"/>
      <c r="P20" s="547"/>
      <c r="Q20" s="547"/>
      <c r="R20" s="548"/>
    </row>
    <row r="21" spans="1:18" ht="15" customHeight="1" x14ac:dyDescent="0.25">
      <c r="A21" s="532"/>
      <c r="B21" s="533"/>
      <c r="C21" s="541" t="s">
        <v>475</v>
      </c>
      <c r="D21" s="542"/>
      <c r="E21" s="542"/>
      <c r="F21" s="542"/>
      <c r="G21" s="544"/>
      <c r="H21" s="541" t="s">
        <v>474</v>
      </c>
      <c r="I21" s="542"/>
      <c r="J21" s="542"/>
      <c r="K21" s="542"/>
      <c r="L21" s="544"/>
      <c r="M21" s="541" t="s">
        <v>473</v>
      </c>
      <c r="N21" s="542"/>
      <c r="O21" s="542"/>
      <c r="P21" s="542"/>
      <c r="Q21" s="544"/>
      <c r="R21" s="549" t="s">
        <v>538</v>
      </c>
    </row>
    <row r="22" spans="1:18" x14ac:dyDescent="0.25">
      <c r="A22" s="534"/>
      <c r="B22" s="535"/>
      <c r="C22" s="371" t="s">
        <v>84</v>
      </c>
      <c r="D22" s="372" t="s">
        <v>85</v>
      </c>
      <c r="E22" s="372" t="s">
        <v>86</v>
      </c>
      <c r="F22" s="372" t="s">
        <v>87</v>
      </c>
      <c r="G22" s="373" t="s">
        <v>88</v>
      </c>
      <c r="H22" s="371" t="s">
        <v>84</v>
      </c>
      <c r="I22" s="372" t="s">
        <v>85</v>
      </c>
      <c r="J22" s="372" t="s">
        <v>86</v>
      </c>
      <c r="K22" s="372" t="s">
        <v>87</v>
      </c>
      <c r="L22" s="373" t="s">
        <v>88</v>
      </c>
      <c r="M22" s="371" t="s">
        <v>84</v>
      </c>
      <c r="N22" s="372" t="s">
        <v>85</v>
      </c>
      <c r="O22" s="372" t="s">
        <v>86</v>
      </c>
      <c r="P22" s="372" t="s">
        <v>87</v>
      </c>
      <c r="Q22" s="373" t="s">
        <v>88</v>
      </c>
      <c r="R22" s="550"/>
    </row>
    <row r="23" spans="1:18" x14ac:dyDescent="0.25">
      <c r="A23" s="392" t="s">
        <v>456</v>
      </c>
      <c r="B23" s="393" t="s">
        <v>536</v>
      </c>
      <c r="C23" s="377">
        <v>1</v>
      </c>
      <c r="D23" s="375">
        <v>2</v>
      </c>
      <c r="E23" s="375">
        <v>3</v>
      </c>
      <c r="F23" s="375">
        <v>1</v>
      </c>
      <c r="G23" s="378">
        <f>IF(C23="NA","-",AVERAGE(C23:F23))</f>
        <v>1.75</v>
      </c>
      <c r="H23" s="377">
        <v>2</v>
      </c>
      <c r="I23" s="375">
        <v>3</v>
      </c>
      <c r="J23" s="375">
        <v>1</v>
      </c>
      <c r="K23" s="375">
        <v>2</v>
      </c>
      <c r="L23" s="378">
        <f>IF(H23="NA","-",AVERAGE(H23:K23))</f>
        <v>2</v>
      </c>
      <c r="M23" s="377">
        <v>3</v>
      </c>
      <c r="N23" s="375">
        <v>1</v>
      </c>
      <c r="O23" s="375">
        <v>2</v>
      </c>
      <c r="P23" s="375">
        <v>3</v>
      </c>
      <c r="Q23" s="378">
        <f>IF(M23="NA","-",AVERAGE(M23:P23))</f>
        <v>2.25</v>
      </c>
      <c r="R23" s="394">
        <f>IF(G23="-","-",AVERAGE(G23,L23,Q23))</f>
        <v>2</v>
      </c>
    </row>
    <row r="24" spans="1:18" x14ac:dyDescent="0.25">
      <c r="A24" s="374" t="s">
        <v>455</v>
      </c>
      <c r="B24" s="361" t="s">
        <v>535</v>
      </c>
      <c r="C24" s="377">
        <v>1</v>
      </c>
      <c r="D24" s="375">
        <v>2</v>
      </c>
      <c r="E24" s="375">
        <v>3</v>
      </c>
      <c r="F24" s="375">
        <v>1</v>
      </c>
      <c r="G24" s="378">
        <f t="shared" ref="G24:G30" si="4">IF(C24="NA","-",AVERAGE(C24:F24))</f>
        <v>1.75</v>
      </c>
      <c r="H24" s="377">
        <v>2</v>
      </c>
      <c r="I24" s="375">
        <v>3</v>
      </c>
      <c r="J24" s="375">
        <v>1</v>
      </c>
      <c r="K24" s="375">
        <v>2</v>
      </c>
      <c r="L24" s="378">
        <f t="shared" ref="L24:L30" si="5">IF(H24="NA","-",AVERAGE(H24:K24))</f>
        <v>2</v>
      </c>
      <c r="M24" s="377">
        <v>3</v>
      </c>
      <c r="N24" s="375">
        <v>1</v>
      </c>
      <c r="O24" s="375">
        <v>2</v>
      </c>
      <c r="P24" s="375">
        <v>3</v>
      </c>
      <c r="Q24" s="378">
        <f t="shared" ref="Q24:Q30" si="6">IF(M24="NA","-",AVERAGE(M24:P24))</f>
        <v>2.25</v>
      </c>
      <c r="R24" s="394">
        <f t="shared" ref="R24:R30" si="7">IF(G24="-","-",AVERAGE(G24,L24,Q24))</f>
        <v>2</v>
      </c>
    </row>
    <row r="25" spans="1:18" x14ac:dyDescent="0.25">
      <c r="A25" s="374" t="s">
        <v>454</v>
      </c>
      <c r="B25" s="361" t="s">
        <v>534</v>
      </c>
      <c r="C25" s="377">
        <v>1</v>
      </c>
      <c r="D25" s="375">
        <v>2</v>
      </c>
      <c r="E25" s="375">
        <v>3</v>
      </c>
      <c r="F25" s="375">
        <v>1</v>
      </c>
      <c r="G25" s="378">
        <f t="shared" si="4"/>
        <v>1.75</v>
      </c>
      <c r="H25" s="377">
        <v>2</v>
      </c>
      <c r="I25" s="375">
        <v>3</v>
      </c>
      <c r="J25" s="375">
        <v>1</v>
      </c>
      <c r="K25" s="375">
        <v>2</v>
      </c>
      <c r="L25" s="378">
        <f t="shared" si="5"/>
        <v>2</v>
      </c>
      <c r="M25" s="377">
        <v>3</v>
      </c>
      <c r="N25" s="375">
        <v>1</v>
      </c>
      <c r="O25" s="375">
        <v>2</v>
      </c>
      <c r="P25" s="375">
        <v>3</v>
      </c>
      <c r="Q25" s="378">
        <f t="shared" si="6"/>
        <v>2.25</v>
      </c>
      <c r="R25" s="394">
        <f t="shared" si="7"/>
        <v>2</v>
      </c>
    </row>
    <row r="26" spans="1:18" x14ac:dyDescent="0.25">
      <c r="A26" s="374" t="s">
        <v>452</v>
      </c>
      <c r="B26" s="361" t="s">
        <v>533</v>
      </c>
      <c r="C26" s="377">
        <v>1</v>
      </c>
      <c r="D26" s="375">
        <v>2</v>
      </c>
      <c r="E26" s="375">
        <v>3</v>
      </c>
      <c r="F26" s="375">
        <v>1</v>
      </c>
      <c r="G26" s="378">
        <f t="shared" si="4"/>
        <v>1.75</v>
      </c>
      <c r="H26" s="377">
        <v>2</v>
      </c>
      <c r="I26" s="375">
        <v>3</v>
      </c>
      <c r="J26" s="375">
        <v>1</v>
      </c>
      <c r="K26" s="375">
        <v>2</v>
      </c>
      <c r="L26" s="378">
        <f t="shared" si="5"/>
        <v>2</v>
      </c>
      <c r="M26" s="377">
        <v>3</v>
      </c>
      <c r="N26" s="375">
        <v>1</v>
      </c>
      <c r="O26" s="375">
        <v>2</v>
      </c>
      <c r="P26" s="375">
        <v>3</v>
      </c>
      <c r="Q26" s="378">
        <f t="shared" si="6"/>
        <v>2.25</v>
      </c>
      <c r="R26" s="394">
        <f t="shared" si="7"/>
        <v>2</v>
      </c>
    </row>
    <row r="27" spans="1:18" x14ac:dyDescent="0.25">
      <c r="A27" s="374" t="s">
        <v>451</v>
      </c>
      <c r="B27" s="361" t="s">
        <v>532</v>
      </c>
      <c r="C27" s="377">
        <v>1</v>
      </c>
      <c r="D27" s="375">
        <v>2</v>
      </c>
      <c r="E27" s="375">
        <v>3</v>
      </c>
      <c r="F27" s="375">
        <v>1</v>
      </c>
      <c r="G27" s="378">
        <f t="shared" si="4"/>
        <v>1.75</v>
      </c>
      <c r="H27" s="377">
        <v>2</v>
      </c>
      <c r="I27" s="375">
        <v>3</v>
      </c>
      <c r="J27" s="375">
        <v>1</v>
      </c>
      <c r="K27" s="375">
        <v>2</v>
      </c>
      <c r="L27" s="378">
        <f t="shared" si="5"/>
        <v>2</v>
      </c>
      <c r="M27" s="377">
        <v>3</v>
      </c>
      <c r="N27" s="375">
        <v>1</v>
      </c>
      <c r="O27" s="375">
        <v>2</v>
      </c>
      <c r="P27" s="375">
        <v>3</v>
      </c>
      <c r="Q27" s="378">
        <f t="shared" si="6"/>
        <v>2.25</v>
      </c>
      <c r="R27" s="394">
        <f t="shared" si="7"/>
        <v>2</v>
      </c>
    </row>
    <row r="28" spans="1:18" x14ac:dyDescent="0.25">
      <c r="A28" s="374" t="s">
        <v>450</v>
      </c>
      <c r="B28" s="361" t="s">
        <v>531</v>
      </c>
      <c r="C28" s="377">
        <v>1</v>
      </c>
      <c r="D28" s="375">
        <v>2</v>
      </c>
      <c r="E28" s="375">
        <v>3</v>
      </c>
      <c r="F28" s="375">
        <v>1</v>
      </c>
      <c r="G28" s="378">
        <f t="shared" si="4"/>
        <v>1.75</v>
      </c>
      <c r="H28" s="377">
        <v>2</v>
      </c>
      <c r="I28" s="375">
        <v>3</v>
      </c>
      <c r="J28" s="375">
        <v>1</v>
      </c>
      <c r="K28" s="375">
        <v>2</v>
      </c>
      <c r="L28" s="378">
        <f t="shared" si="5"/>
        <v>2</v>
      </c>
      <c r="M28" s="377">
        <v>3</v>
      </c>
      <c r="N28" s="375">
        <v>1</v>
      </c>
      <c r="O28" s="375">
        <v>2</v>
      </c>
      <c r="P28" s="375">
        <v>3</v>
      </c>
      <c r="Q28" s="378">
        <f t="shared" si="6"/>
        <v>2.25</v>
      </c>
      <c r="R28" s="394">
        <f t="shared" si="7"/>
        <v>2</v>
      </c>
    </row>
    <row r="29" spans="1:18" x14ac:dyDescent="0.25">
      <c r="A29" s="374" t="s">
        <v>449</v>
      </c>
      <c r="B29" s="361" t="s">
        <v>530</v>
      </c>
      <c r="C29" s="377">
        <v>1</v>
      </c>
      <c r="D29" s="375">
        <v>2</v>
      </c>
      <c r="E29" s="375">
        <v>3</v>
      </c>
      <c r="F29" s="375">
        <v>2</v>
      </c>
      <c r="G29" s="378">
        <f t="shared" si="4"/>
        <v>2</v>
      </c>
      <c r="H29" s="377">
        <v>2</v>
      </c>
      <c r="I29" s="375">
        <v>3</v>
      </c>
      <c r="J29" s="375">
        <v>1</v>
      </c>
      <c r="K29" s="375">
        <v>2</v>
      </c>
      <c r="L29" s="378">
        <f t="shared" si="5"/>
        <v>2</v>
      </c>
      <c r="M29" s="377">
        <v>3</v>
      </c>
      <c r="N29" s="375">
        <v>1</v>
      </c>
      <c r="O29" s="375">
        <v>2</v>
      </c>
      <c r="P29" s="375">
        <v>3</v>
      </c>
      <c r="Q29" s="378">
        <f t="shared" si="6"/>
        <v>2.25</v>
      </c>
      <c r="R29" s="394">
        <f t="shared" si="7"/>
        <v>2.0833333333333335</v>
      </c>
    </row>
    <row r="30" spans="1:18" ht="15.75" thickBot="1" x14ac:dyDescent="0.3">
      <c r="A30" s="380" t="s">
        <v>448</v>
      </c>
      <c r="B30" s="381" t="s">
        <v>335</v>
      </c>
      <c r="C30" s="382" t="s">
        <v>276</v>
      </c>
      <c r="D30" s="383">
        <v>2</v>
      </c>
      <c r="E30" s="383">
        <v>1</v>
      </c>
      <c r="F30" s="383">
        <v>3</v>
      </c>
      <c r="G30" s="385" t="str">
        <f t="shared" si="4"/>
        <v>-</v>
      </c>
      <c r="H30" s="382">
        <v>2</v>
      </c>
      <c r="I30" s="383">
        <v>1</v>
      </c>
      <c r="J30" s="383">
        <v>3</v>
      </c>
      <c r="K30" s="383">
        <v>2</v>
      </c>
      <c r="L30" s="385">
        <f t="shared" si="5"/>
        <v>2</v>
      </c>
      <c r="M30" s="382">
        <v>1</v>
      </c>
      <c r="N30" s="383">
        <v>3</v>
      </c>
      <c r="O30" s="383">
        <v>2</v>
      </c>
      <c r="P30" s="383">
        <v>3</v>
      </c>
      <c r="Q30" s="385">
        <f t="shared" si="6"/>
        <v>2.25</v>
      </c>
      <c r="R30" s="432" t="str">
        <f t="shared" si="7"/>
        <v>-</v>
      </c>
    </row>
    <row r="31" spans="1:18" ht="15.75" thickBot="1" x14ac:dyDescent="0.3">
      <c r="A31" s="387"/>
      <c r="B31" s="388"/>
      <c r="C31" s="389"/>
      <c r="D31" s="389"/>
      <c r="E31" s="389"/>
      <c r="F31" s="389"/>
      <c r="G31" s="389"/>
      <c r="H31" s="389"/>
      <c r="I31" s="389"/>
      <c r="J31" s="389"/>
      <c r="K31" s="389"/>
      <c r="L31" s="389"/>
      <c r="M31" s="389"/>
      <c r="N31" s="389"/>
      <c r="O31" s="390" t="s">
        <v>542</v>
      </c>
      <c r="P31" s="389"/>
      <c r="Q31" s="389"/>
      <c r="R31" s="431">
        <f>AVERAGE(R23:R30)</f>
        <v>2.0119047619047619</v>
      </c>
    </row>
    <row r="32" spans="1:18" ht="15.75" thickBot="1" x14ac:dyDescent="0.3">
      <c r="A32" s="395"/>
      <c r="B32" s="388"/>
      <c r="C32" s="389"/>
      <c r="D32" s="389"/>
      <c r="E32" s="389"/>
      <c r="F32" s="389"/>
      <c r="G32" s="389"/>
      <c r="H32" s="389"/>
      <c r="I32" s="389"/>
      <c r="J32" s="389"/>
      <c r="K32" s="389"/>
      <c r="L32" s="396"/>
      <c r="M32" s="396"/>
      <c r="N32" s="396"/>
      <c r="O32" s="396"/>
      <c r="P32" s="396"/>
      <c r="Q32" s="396"/>
      <c r="R32" s="396"/>
    </row>
    <row r="33" spans="1:18" ht="15.75" thickBot="1" x14ac:dyDescent="0.3">
      <c r="A33" s="529" t="s">
        <v>544</v>
      </c>
      <c r="B33" s="530"/>
      <c r="C33" s="530"/>
      <c r="D33" s="530"/>
      <c r="E33" s="530"/>
      <c r="F33" s="530"/>
      <c r="G33" s="530"/>
      <c r="H33" s="530"/>
      <c r="I33" s="530"/>
      <c r="J33" s="530"/>
      <c r="K33" s="530"/>
      <c r="L33" s="530"/>
      <c r="M33" s="530"/>
      <c r="N33" s="530"/>
      <c r="O33" s="530"/>
      <c r="P33" s="530"/>
      <c r="Q33" s="530"/>
      <c r="R33" s="531"/>
    </row>
    <row r="34" spans="1:18" x14ac:dyDescent="0.25">
      <c r="A34" s="532"/>
      <c r="B34" s="533"/>
      <c r="C34" s="541" t="s">
        <v>475</v>
      </c>
      <c r="D34" s="542"/>
      <c r="E34" s="542"/>
      <c r="F34" s="542"/>
      <c r="G34" s="544"/>
      <c r="H34" s="545" t="s">
        <v>474</v>
      </c>
      <c r="I34" s="542"/>
      <c r="J34" s="542"/>
      <c r="K34" s="542"/>
      <c r="L34" s="544"/>
      <c r="M34" s="545" t="s">
        <v>473</v>
      </c>
      <c r="N34" s="542"/>
      <c r="O34" s="542"/>
      <c r="P34" s="542"/>
      <c r="Q34" s="544"/>
      <c r="R34" s="539" t="s">
        <v>538</v>
      </c>
    </row>
    <row r="35" spans="1:18" x14ac:dyDescent="0.25">
      <c r="A35" s="534"/>
      <c r="B35" s="551"/>
      <c r="C35" s="371" t="s">
        <v>84</v>
      </c>
      <c r="D35" s="372" t="s">
        <v>85</v>
      </c>
      <c r="E35" s="372" t="s">
        <v>86</v>
      </c>
      <c r="F35" s="372" t="s">
        <v>87</v>
      </c>
      <c r="G35" s="373" t="s">
        <v>88</v>
      </c>
      <c r="H35" s="397" t="s">
        <v>84</v>
      </c>
      <c r="I35" s="372" t="s">
        <v>85</v>
      </c>
      <c r="J35" s="372" t="s">
        <v>86</v>
      </c>
      <c r="K35" s="372" t="s">
        <v>87</v>
      </c>
      <c r="L35" s="373" t="s">
        <v>88</v>
      </c>
      <c r="M35" s="397" t="s">
        <v>84</v>
      </c>
      <c r="N35" s="372" t="s">
        <v>85</v>
      </c>
      <c r="O35" s="372" t="s">
        <v>86</v>
      </c>
      <c r="P35" s="372" t="s">
        <v>87</v>
      </c>
      <c r="Q35" s="373" t="s">
        <v>88</v>
      </c>
      <c r="R35" s="540"/>
    </row>
    <row r="36" spans="1:18" ht="38.25" x14ac:dyDescent="0.25">
      <c r="A36" s="374" t="s">
        <v>446</v>
      </c>
      <c r="B36" s="361" t="s">
        <v>528</v>
      </c>
      <c r="C36" s="377">
        <v>1</v>
      </c>
      <c r="D36" s="375">
        <v>2</v>
      </c>
      <c r="E36" s="375">
        <v>3</v>
      </c>
      <c r="F36" s="375">
        <v>1</v>
      </c>
      <c r="G36" s="378">
        <f>IF(C36="NA","-",AVERAGE(C36:F36))</f>
        <v>1.75</v>
      </c>
      <c r="H36" s="377">
        <v>2</v>
      </c>
      <c r="I36" s="375">
        <v>3</v>
      </c>
      <c r="J36" s="375">
        <v>1</v>
      </c>
      <c r="K36" s="375">
        <v>2</v>
      </c>
      <c r="L36" s="378">
        <f>IF(H36="NA","-",AVERAGE(H36:K36))</f>
        <v>2</v>
      </c>
      <c r="M36" s="377">
        <v>3</v>
      </c>
      <c r="N36" s="375">
        <v>1</v>
      </c>
      <c r="O36" s="375">
        <v>2</v>
      </c>
      <c r="P36" s="375">
        <v>3</v>
      </c>
      <c r="Q36" s="376">
        <f>IF(M36="NA","-",AVERAGE(M36:P36))</f>
        <v>2.25</v>
      </c>
      <c r="R36" s="398">
        <f>IF(G36="-","-",AVERAGE(G36,L36,Q36))</f>
        <v>2</v>
      </c>
    </row>
    <row r="37" spans="1:18" ht="38.25" x14ac:dyDescent="0.25">
      <c r="A37" s="374" t="s">
        <v>445</v>
      </c>
      <c r="B37" s="361" t="s">
        <v>527</v>
      </c>
      <c r="C37" s="377">
        <v>1</v>
      </c>
      <c r="D37" s="375">
        <v>2</v>
      </c>
      <c r="E37" s="375">
        <v>3</v>
      </c>
      <c r="F37" s="375">
        <v>1</v>
      </c>
      <c r="G37" s="378">
        <f t="shared" ref="G37:G38" si="8">IF(C37="NA","-",AVERAGE(C37:F37))</f>
        <v>1.75</v>
      </c>
      <c r="H37" s="377">
        <v>2</v>
      </c>
      <c r="I37" s="375">
        <v>3</v>
      </c>
      <c r="J37" s="375">
        <v>1</v>
      </c>
      <c r="K37" s="375">
        <v>2</v>
      </c>
      <c r="L37" s="378">
        <f t="shared" ref="L37:L38" si="9">IF(H37="NA","-",AVERAGE(H37:K37))</f>
        <v>2</v>
      </c>
      <c r="M37" s="377">
        <v>3</v>
      </c>
      <c r="N37" s="375">
        <v>1</v>
      </c>
      <c r="O37" s="375">
        <v>2</v>
      </c>
      <c r="P37" s="375">
        <v>3</v>
      </c>
      <c r="Q37" s="376">
        <f t="shared" ref="Q37:Q38" si="10">IF(M37="NA","-",AVERAGE(M37:P37))</f>
        <v>2.25</v>
      </c>
      <c r="R37" s="398">
        <f t="shared" ref="R37:R38" si="11">IF(G37="-","-",AVERAGE(G37,L37,Q37))</f>
        <v>2</v>
      </c>
    </row>
    <row r="38" spans="1:18" ht="15.75" thickBot="1" x14ac:dyDescent="0.3">
      <c r="A38" s="380" t="s">
        <v>438</v>
      </c>
      <c r="B38" s="381" t="s">
        <v>335</v>
      </c>
      <c r="C38" s="382">
        <v>3</v>
      </c>
      <c r="D38" s="383">
        <v>1</v>
      </c>
      <c r="E38" s="383">
        <v>2</v>
      </c>
      <c r="F38" s="383">
        <v>3</v>
      </c>
      <c r="G38" s="385">
        <f t="shared" si="8"/>
        <v>2.25</v>
      </c>
      <c r="H38" s="399">
        <v>1</v>
      </c>
      <c r="I38" s="383">
        <v>3</v>
      </c>
      <c r="J38" s="383">
        <v>1</v>
      </c>
      <c r="K38" s="383">
        <v>2</v>
      </c>
      <c r="L38" s="385">
        <f t="shared" si="9"/>
        <v>1.75</v>
      </c>
      <c r="M38" s="399">
        <v>3</v>
      </c>
      <c r="N38" s="383">
        <v>1</v>
      </c>
      <c r="O38" s="383">
        <v>2</v>
      </c>
      <c r="P38" s="383">
        <v>3</v>
      </c>
      <c r="Q38" s="384">
        <f t="shared" si="10"/>
        <v>2.25</v>
      </c>
      <c r="R38" s="398">
        <f t="shared" si="11"/>
        <v>2.0833333333333335</v>
      </c>
    </row>
    <row r="39" spans="1:18" ht="15.75" thickBot="1" x14ac:dyDescent="0.3">
      <c r="A39" s="387"/>
      <c r="B39" s="388"/>
      <c r="C39" s="389"/>
      <c r="D39" s="389"/>
      <c r="E39" s="389"/>
      <c r="F39" s="389"/>
      <c r="G39" s="389"/>
      <c r="H39" s="389"/>
      <c r="I39" s="389"/>
      <c r="J39" s="389"/>
      <c r="K39" s="389"/>
      <c r="L39" s="389"/>
      <c r="M39" s="389"/>
      <c r="N39" s="389"/>
      <c r="O39" s="390" t="s">
        <v>542</v>
      </c>
      <c r="P39" s="389"/>
      <c r="Q39" s="389"/>
      <c r="R39" s="391">
        <f>AVERAGE(R36:R38)</f>
        <v>2.0277777777777781</v>
      </c>
    </row>
    <row r="40" spans="1:18" s="17" customFormat="1" ht="15.75" thickBot="1" x14ac:dyDescent="0.3">
      <c r="A40" s="387"/>
      <c r="B40" s="388"/>
      <c r="C40" s="389"/>
      <c r="D40" s="389"/>
      <c r="E40" s="389"/>
      <c r="F40" s="389"/>
      <c r="G40" s="389"/>
      <c r="H40" s="389"/>
      <c r="I40" s="389"/>
      <c r="J40" s="389"/>
      <c r="K40" s="389"/>
      <c r="L40" s="389"/>
      <c r="M40" s="389"/>
      <c r="N40" s="389"/>
      <c r="O40" s="389"/>
      <c r="P40" s="389"/>
      <c r="Q40" s="389"/>
      <c r="R40" s="389"/>
    </row>
    <row r="41" spans="1:18" ht="15.75" thickBot="1" x14ac:dyDescent="0.3">
      <c r="A41" s="529" t="s">
        <v>545</v>
      </c>
      <c r="B41" s="530"/>
      <c r="C41" s="530"/>
      <c r="D41" s="530"/>
      <c r="E41" s="530"/>
      <c r="F41" s="530"/>
      <c r="G41" s="530"/>
      <c r="H41" s="530"/>
      <c r="I41" s="530"/>
      <c r="J41" s="530"/>
      <c r="K41" s="530"/>
      <c r="L41" s="530"/>
      <c r="M41" s="530"/>
      <c r="N41" s="530"/>
      <c r="O41" s="530"/>
      <c r="P41" s="530"/>
      <c r="Q41" s="530"/>
      <c r="R41" s="531"/>
    </row>
    <row r="42" spans="1:18" x14ac:dyDescent="0.25">
      <c r="A42" s="532"/>
      <c r="B42" s="533"/>
      <c r="C42" s="541" t="s">
        <v>475</v>
      </c>
      <c r="D42" s="542"/>
      <c r="E42" s="542"/>
      <c r="F42" s="542"/>
      <c r="G42" s="544"/>
      <c r="H42" s="545" t="s">
        <v>474</v>
      </c>
      <c r="I42" s="542"/>
      <c r="J42" s="542"/>
      <c r="K42" s="542"/>
      <c r="L42" s="544"/>
      <c r="M42" s="545" t="s">
        <v>473</v>
      </c>
      <c r="N42" s="542"/>
      <c r="O42" s="542"/>
      <c r="P42" s="542"/>
      <c r="Q42" s="544"/>
      <c r="R42" s="539" t="s">
        <v>538</v>
      </c>
    </row>
    <row r="43" spans="1:18" x14ac:dyDescent="0.25">
      <c r="A43" s="534"/>
      <c r="B43" s="551"/>
      <c r="C43" s="371" t="s">
        <v>84</v>
      </c>
      <c r="D43" s="372" t="s">
        <v>85</v>
      </c>
      <c r="E43" s="372" t="s">
        <v>86</v>
      </c>
      <c r="F43" s="372" t="s">
        <v>87</v>
      </c>
      <c r="G43" s="373" t="s">
        <v>88</v>
      </c>
      <c r="H43" s="397" t="s">
        <v>84</v>
      </c>
      <c r="I43" s="372" t="s">
        <v>85</v>
      </c>
      <c r="J43" s="372" t="s">
        <v>86</v>
      </c>
      <c r="K43" s="372" t="s">
        <v>87</v>
      </c>
      <c r="L43" s="373" t="s">
        <v>88</v>
      </c>
      <c r="M43" s="397" t="s">
        <v>84</v>
      </c>
      <c r="N43" s="372" t="s">
        <v>85</v>
      </c>
      <c r="O43" s="372" t="s">
        <v>86</v>
      </c>
      <c r="P43" s="372" t="s">
        <v>87</v>
      </c>
      <c r="Q43" s="373" t="s">
        <v>88</v>
      </c>
      <c r="R43" s="540"/>
    </row>
    <row r="44" spans="1:18" x14ac:dyDescent="0.25">
      <c r="A44" s="374" t="s">
        <v>436</v>
      </c>
      <c r="B44" s="361" t="s">
        <v>526</v>
      </c>
      <c r="C44" s="377">
        <v>1</v>
      </c>
      <c r="D44" s="375">
        <v>2</v>
      </c>
      <c r="E44" s="375">
        <v>3</v>
      </c>
      <c r="F44" s="375">
        <v>1</v>
      </c>
      <c r="G44" s="378">
        <f>IF(C44="NA","-",AVERAGE(C44:F44))</f>
        <v>1.75</v>
      </c>
      <c r="H44" s="377">
        <v>2</v>
      </c>
      <c r="I44" s="375">
        <v>3</v>
      </c>
      <c r="J44" s="375">
        <v>1</v>
      </c>
      <c r="K44" s="375">
        <v>2</v>
      </c>
      <c r="L44" s="378">
        <f>IF(H44="NA","-",AVERAGE(H44:K44))</f>
        <v>2</v>
      </c>
      <c r="M44" s="377">
        <v>3</v>
      </c>
      <c r="N44" s="375">
        <v>1</v>
      </c>
      <c r="O44" s="375">
        <v>2</v>
      </c>
      <c r="P44" s="375">
        <v>3</v>
      </c>
      <c r="Q44" s="378">
        <f>IF(M44="NA","-",AVERAGE(M44:P44))</f>
        <v>2.25</v>
      </c>
      <c r="R44" s="379">
        <f>IF(G44="-","-",AVERAGE(G44,L44,Q44))</f>
        <v>2</v>
      </c>
    </row>
    <row r="45" spans="1:18" x14ac:dyDescent="0.25">
      <c r="A45" s="374" t="s">
        <v>435</v>
      </c>
      <c r="B45" s="361" t="s">
        <v>525</v>
      </c>
      <c r="C45" s="377">
        <v>1</v>
      </c>
      <c r="D45" s="375">
        <v>2</v>
      </c>
      <c r="E45" s="375">
        <v>3</v>
      </c>
      <c r="F45" s="375">
        <v>1</v>
      </c>
      <c r="G45" s="378">
        <f t="shared" ref="G45:G50" si="12">IF(C45="NA","-",AVERAGE(C45:F45))</f>
        <v>1.75</v>
      </c>
      <c r="H45" s="377">
        <v>2</v>
      </c>
      <c r="I45" s="375">
        <v>3</v>
      </c>
      <c r="J45" s="375">
        <v>1</v>
      </c>
      <c r="K45" s="375">
        <v>2</v>
      </c>
      <c r="L45" s="378">
        <f t="shared" ref="L45:L50" si="13">IF(H45="NA","-",AVERAGE(H45:K45))</f>
        <v>2</v>
      </c>
      <c r="M45" s="377">
        <v>3</v>
      </c>
      <c r="N45" s="375">
        <v>1</v>
      </c>
      <c r="O45" s="375">
        <v>2</v>
      </c>
      <c r="P45" s="375">
        <v>3</v>
      </c>
      <c r="Q45" s="378">
        <f t="shared" ref="Q45:Q50" si="14">IF(M45="NA","-",AVERAGE(M45:P45))</f>
        <v>2.25</v>
      </c>
      <c r="R45" s="379">
        <f t="shared" ref="R45:R50" si="15">IF(G45="-","-",AVERAGE(G45,L45,Q45))</f>
        <v>2</v>
      </c>
    </row>
    <row r="46" spans="1:18" x14ac:dyDescent="0.25">
      <c r="A46" s="374" t="s">
        <v>434</v>
      </c>
      <c r="B46" s="361" t="s">
        <v>524</v>
      </c>
      <c r="C46" s="377">
        <v>1</v>
      </c>
      <c r="D46" s="375">
        <v>2</v>
      </c>
      <c r="E46" s="375">
        <v>3</v>
      </c>
      <c r="F46" s="375">
        <v>1</v>
      </c>
      <c r="G46" s="378">
        <f t="shared" si="12"/>
        <v>1.75</v>
      </c>
      <c r="H46" s="377">
        <v>2</v>
      </c>
      <c r="I46" s="375">
        <v>3</v>
      </c>
      <c r="J46" s="375">
        <v>1</v>
      </c>
      <c r="K46" s="375">
        <v>2</v>
      </c>
      <c r="L46" s="378">
        <f t="shared" si="13"/>
        <v>2</v>
      </c>
      <c r="M46" s="377">
        <v>3</v>
      </c>
      <c r="N46" s="375">
        <v>1</v>
      </c>
      <c r="O46" s="375">
        <v>2</v>
      </c>
      <c r="P46" s="375">
        <v>3</v>
      </c>
      <c r="Q46" s="378">
        <f t="shared" si="14"/>
        <v>2.25</v>
      </c>
      <c r="R46" s="379">
        <f t="shared" si="15"/>
        <v>2</v>
      </c>
    </row>
    <row r="47" spans="1:18" x14ac:dyDescent="0.25">
      <c r="A47" s="374" t="s">
        <v>433</v>
      </c>
      <c r="B47" s="400" t="s">
        <v>523</v>
      </c>
      <c r="C47" s="377">
        <v>1</v>
      </c>
      <c r="D47" s="375">
        <v>2</v>
      </c>
      <c r="E47" s="375">
        <v>3</v>
      </c>
      <c r="F47" s="375">
        <v>1</v>
      </c>
      <c r="G47" s="378">
        <f t="shared" si="12"/>
        <v>1.75</v>
      </c>
      <c r="H47" s="377">
        <v>2</v>
      </c>
      <c r="I47" s="375">
        <v>3</v>
      </c>
      <c r="J47" s="375">
        <v>1</v>
      </c>
      <c r="K47" s="375">
        <v>2</v>
      </c>
      <c r="L47" s="378">
        <f t="shared" si="13"/>
        <v>2</v>
      </c>
      <c r="M47" s="377">
        <v>3</v>
      </c>
      <c r="N47" s="375">
        <v>1</v>
      </c>
      <c r="O47" s="375">
        <v>2</v>
      </c>
      <c r="P47" s="375">
        <v>3</v>
      </c>
      <c r="Q47" s="378">
        <f t="shared" si="14"/>
        <v>2.25</v>
      </c>
      <c r="R47" s="379">
        <f t="shared" si="15"/>
        <v>2</v>
      </c>
    </row>
    <row r="48" spans="1:18" x14ac:dyDescent="0.25">
      <c r="A48" s="374" t="s">
        <v>432</v>
      </c>
      <c r="B48" s="400" t="s">
        <v>522</v>
      </c>
      <c r="C48" s="377">
        <v>1</v>
      </c>
      <c r="D48" s="375">
        <v>2</v>
      </c>
      <c r="E48" s="375">
        <v>3</v>
      </c>
      <c r="F48" s="375">
        <v>1</v>
      </c>
      <c r="G48" s="378">
        <f t="shared" si="12"/>
        <v>1.75</v>
      </c>
      <c r="H48" s="377">
        <v>2</v>
      </c>
      <c r="I48" s="375">
        <v>3</v>
      </c>
      <c r="J48" s="375">
        <v>1</v>
      </c>
      <c r="K48" s="375">
        <v>2</v>
      </c>
      <c r="L48" s="378">
        <f t="shared" si="13"/>
        <v>2</v>
      </c>
      <c r="M48" s="377">
        <v>3</v>
      </c>
      <c r="N48" s="375">
        <v>1</v>
      </c>
      <c r="O48" s="375">
        <v>2</v>
      </c>
      <c r="P48" s="375">
        <v>3</v>
      </c>
      <c r="Q48" s="378">
        <f t="shared" si="14"/>
        <v>2.25</v>
      </c>
      <c r="R48" s="379">
        <f t="shared" si="15"/>
        <v>2</v>
      </c>
    </row>
    <row r="49" spans="1:18" x14ac:dyDescent="0.25">
      <c r="A49" s="374" t="s">
        <v>431</v>
      </c>
      <c r="B49" s="361" t="s">
        <v>521</v>
      </c>
      <c r="C49" s="377">
        <v>1</v>
      </c>
      <c r="D49" s="375">
        <v>2</v>
      </c>
      <c r="E49" s="375">
        <v>3</v>
      </c>
      <c r="F49" s="375">
        <v>1</v>
      </c>
      <c r="G49" s="378">
        <f t="shared" si="12"/>
        <v>1.75</v>
      </c>
      <c r="H49" s="377">
        <v>2</v>
      </c>
      <c r="I49" s="375">
        <v>3</v>
      </c>
      <c r="J49" s="375">
        <v>1</v>
      </c>
      <c r="K49" s="375">
        <v>2</v>
      </c>
      <c r="L49" s="378">
        <f t="shared" si="13"/>
        <v>2</v>
      </c>
      <c r="M49" s="377">
        <v>3</v>
      </c>
      <c r="N49" s="375">
        <v>1</v>
      </c>
      <c r="O49" s="375">
        <v>2</v>
      </c>
      <c r="P49" s="375">
        <v>3</v>
      </c>
      <c r="Q49" s="378">
        <f t="shared" si="14"/>
        <v>2.25</v>
      </c>
      <c r="R49" s="379">
        <f t="shared" si="15"/>
        <v>2</v>
      </c>
    </row>
    <row r="50" spans="1:18" ht="15.75" thickBot="1" x14ac:dyDescent="0.3">
      <c r="A50" s="380" t="s">
        <v>429</v>
      </c>
      <c r="B50" s="381" t="s">
        <v>335</v>
      </c>
      <c r="C50" s="382">
        <v>3</v>
      </c>
      <c r="D50" s="383">
        <v>1</v>
      </c>
      <c r="E50" s="383">
        <v>2</v>
      </c>
      <c r="F50" s="383">
        <v>3</v>
      </c>
      <c r="G50" s="385">
        <f t="shared" si="12"/>
        <v>2.25</v>
      </c>
      <c r="H50" s="382">
        <v>1</v>
      </c>
      <c r="I50" s="383">
        <v>1</v>
      </c>
      <c r="J50" s="383">
        <v>3</v>
      </c>
      <c r="K50" s="383">
        <v>1</v>
      </c>
      <c r="L50" s="385">
        <f t="shared" si="13"/>
        <v>1.5</v>
      </c>
      <c r="M50" s="382">
        <v>1</v>
      </c>
      <c r="N50" s="383">
        <v>3</v>
      </c>
      <c r="O50" s="383">
        <v>3</v>
      </c>
      <c r="P50" s="383">
        <v>3</v>
      </c>
      <c r="Q50" s="385">
        <f t="shared" si="14"/>
        <v>2.5</v>
      </c>
      <c r="R50" s="379">
        <f t="shared" si="15"/>
        <v>2.0833333333333335</v>
      </c>
    </row>
    <row r="51" spans="1:18" ht="15.75" thickBot="1" x14ac:dyDescent="0.3">
      <c r="A51" s="387"/>
      <c r="B51" s="388"/>
      <c r="C51" s="389"/>
      <c r="D51" s="389"/>
      <c r="E51" s="389"/>
      <c r="F51" s="389"/>
      <c r="G51" s="389"/>
      <c r="H51" s="389"/>
      <c r="I51" s="389"/>
      <c r="J51" s="389"/>
      <c r="K51" s="389"/>
      <c r="L51" s="389"/>
      <c r="M51" s="389"/>
      <c r="N51" s="389"/>
      <c r="O51" s="390" t="s">
        <v>542</v>
      </c>
      <c r="P51" s="389"/>
      <c r="Q51" s="389"/>
      <c r="R51" s="391">
        <f>AVERAGE(R44:R50)</f>
        <v>2.0119047619047619</v>
      </c>
    </row>
    <row r="52" spans="1:18" s="17" customFormat="1" ht="15.75" thickBot="1" x14ac:dyDescent="0.3">
      <c r="A52" s="401"/>
      <c r="B52" s="388"/>
      <c r="C52" s="389"/>
      <c r="D52" s="389"/>
      <c r="E52" s="389"/>
      <c r="F52" s="389"/>
      <c r="G52" s="389"/>
      <c r="H52" s="389"/>
      <c r="I52" s="389"/>
      <c r="J52" s="389"/>
      <c r="K52" s="389"/>
      <c r="L52" s="389"/>
      <c r="M52" s="389"/>
      <c r="N52" s="389"/>
      <c r="O52" s="389"/>
      <c r="P52" s="389"/>
      <c r="Q52" s="389"/>
      <c r="R52" s="389"/>
    </row>
    <row r="53" spans="1:18" ht="15.75" thickBot="1" x14ac:dyDescent="0.3">
      <c r="A53" s="529" t="s">
        <v>548</v>
      </c>
      <c r="B53" s="530"/>
      <c r="C53" s="530"/>
      <c r="D53" s="530"/>
      <c r="E53" s="530"/>
      <c r="F53" s="530"/>
      <c r="G53" s="530"/>
      <c r="H53" s="530"/>
      <c r="I53" s="530"/>
      <c r="J53" s="530"/>
      <c r="K53" s="530"/>
      <c r="L53" s="530"/>
      <c r="M53" s="530"/>
      <c r="N53" s="530"/>
      <c r="O53" s="530"/>
      <c r="P53" s="530"/>
      <c r="Q53" s="530"/>
      <c r="R53" s="531"/>
    </row>
    <row r="54" spans="1:18" x14ac:dyDescent="0.25">
      <c r="A54" s="532"/>
      <c r="B54" s="533"/>
      <c r="C54" s="541" t="s">
        <v>475</v>
      </c>
      <c r="D54" s="542"/>
      <c r="E54" s="542"/>
      <c r="F54" s="542"/>
      <c r="G54" s="544"/>
      <c r="H54" s="545" t="s">
        <v>474</v>
      </c>
      <c r="I54" s="542"/>
      <c r="J54" s="542"/>
      <c r="K54" s="542"/>
      <c r="L54" s="544"/>
      <c r="M54" s="545" t="s">
        <v>473</v>
      </c>
      <c r="N54" s="542"/>
      <c r="O54" s="542"/>
      <c r="P54" s="542"/>
      <c r="Q54" s="544"/>
      <c r="R54" s="539" t="s">
        <v>538</v>
      </c>
    </row>
    <row r="55" spans="1:18" x14ac:dyDescent="0.25">
      <c r="A55" s="534"/>
      <c r="B55" s="551"/>
      <c r="C55" s="371" t="s">
        <v>84</v>
      </c>
      <c r="D55" s="372" t="s">
        <v>85</v>
      </c>
      <c r="E55" s="372" t="s">
        <v>86</v>
      </c>
      <c r="F55" s="372" t="s">
        <v>87</v>
      </c>
      <c r="G55" s="373" t="s">
        <v>88</v>
      </c>
      <c r="H55" s="397" t="s">
        <v>84</v>
      </c>
      <c r="I55" s="372" t="s">
        <v>85</v>
      </c>
      <c r="J55" s="372" t="s">
        <v>86</v>
      </c>
      <c r="K55" s="372" t="s">
        <v>87</v>
      </c>
      <c r="L55" s="373" t="s">
        <v>88</v>
      </c>
      <c r="M55" s="397" t="s">
        <v>84</v>
      </c>
      <c r="N55" s="372" t="s">
        <v>85</v>
      </c>
      <c r="O55" s="372" t="s">
        <v>86</v>
      </c>
      <c r="P55" s="372" t="s">
        <v>87</v>
      </c>
      <c r="Q55" s="373" t="s">
        <v>88</v>
      </c>
      <c r="R55" s="540"/>
    </row>
    <row r="56" spans="1:18" x14ac:dyDescent="0.25">
      <c r="A56" s="402" t="s">
        <v>428</v>
      </c>
      <c r="B56" s="361" t="s">
        <v>520</v>
      </c>
      <c r="C56" s="377">
        <v>1</v>
      </c>
      <c r="D56" s="375">
        <v>2</v>
      </c>
      <c r="E56" s="375">
        <v>3</v>
      </c>
      <c r="F56" s="375">
        <v>1</v>
      </c>
      <c r="G56" s="378">
        <f>IF(C56="NA","-",AVERAGE(C56:F56))</f>
        <v>1.75</v>
      </c>
      <c r="H56" s="377">
        <v>2</v>
      </c>
      <c r="I56" s="375">
        <v>3</v>
      </c>
      <c r="J56" s="375">
        <v>1</v>
      </c>
      <c r="K56" s="375">
        <v>2</v>
      </c>
      <c r="L56" s="378">
        <f>IF(H56="NA","-",AVERAGE(H56:K56))</f>
        <v>2</v>
      </c>
      <c r="M56" s="377">
        <v>3</v>
      </c>
      <c r="N56" s="375">
        <v>1</v>
      </c>
      <c r="O56" s="375">
        <v>2</v>
      </c>
      <c r="P56" s="375">
        <v>3</v>
      </c>
      <c r="Q56" s="378">
        <f>IF(M56="NA","-",AVERAGE(M56:P56))</f>
        <v>2.25</v>
      </c>
      <c r="R56" s="394">
        <f>IF(G56="-","-",AVERAGE(G56,L56,Q56))</f>
        <v>2</v>
      </c>
    </row>
    <row r="57" spans="1:18" x14ac:dyDescent="0.25">
      <c r="A57" s="403" t="s">
        <v>426</v>
      </c>
      <c r="B57" s="361" t="s">
        <v>519</v>
      </c>
      <c r="C57" s="377">
        <v>1</v>
      </c>
      <c r="D57" s="375">
        <v>2</v>
      </c>
      <c r="E57" s="375">
        <v>3</v>
      </c>
      <c r="F57" s="375">
        <v>1</v>
      </c>
      <c r="G57" s="378">
        <f t="shared" ref="G57:G67" si="16">IF(C57="NA","-",AVERAGE(C57:F57))</f>
        <v>1.75</v>
      </c>
      <c r="H57" s="377">
        <v>2</v>
      </c>
      <c r="I57" s="375">
        <v>3</v>
      </c>
      <c r="J57" s="375">
        <v>1</v>
      </c>
      <c r="K57" s="375">
        <v>2</v>
      </c>
      <c r="L57" s="378">
        <f t="shared" ref="L57:L67" si="17">IF(H57="NA","-",AVERAGE(H57:K57))</f>
        <v>2</v>
      </c>
      <c r="M57" s="377">
        <v>3</v>
      </c>
      <c r="N57" s="375">
        <v>1</v>
      </c>
      <c r="O57" s="375">
        <v>2</v>
      </c>
      <c r="P57" s="375">
        <v>3</v>
      </c>
      <c r="Q57" s="378">
        <f t="shared" ref="Q57:Q67" si="18">IF(M57="NA","-",AVERAGE(M57:P57))</f>
        <v>2.25</v>
      </c>
      <c r="R57" s="394">
        <f t="shared" ref="R57:R67" si="19">IF(G57="-","-",AVERAGE(G57,L57,Q57))</f>
        <v>2</v>
      </c>
    </row>
    <row r="58" spans="1:18" x14ac:dyDescent="0.25">
      <c r="A58" s="402" t="s">
        <v>425</v>
      </c>
      <c r="B58" s="361" t="s">
        <v>518</v>
      </c>
      <c r="C58" s="377">
        <v>1</v>
      </c>
      <c r="D58" s="375">
        <v>2</v>
      </c>
      <c r="E58" s="375">
        <v>3</v>
      </c>
      <c r="F58" s="375">
        <v>1</v>
      </c>
      <c r="G58" s="378">
        <f t="shared" si="16"/>
        <v>1.75</v>
      </c>
      <c r="H58" s="377">
        <v>2</v>
      </c>
      <c r="I58" s="375">
        <v>3</v>
      </c>
      <c r="J58" s="375">
        <v>1</v>
      </c>
      <c r="K58" s="375">
        <v>2</v>
      </c>
      <c r="L58" s="378">
        <f t="shared" si="17"/>
        <v>2</v>
      </c>
      <c r="M58" s="377">
        <v>3</v>
      </c>
      <c r="N58" s="375">
        <v>1</v>
      </c>
      <c r="O58" s="375">
        <v>2</v>
      </c>
      <c r="P58" s="375">
        <v>3</v>
      </c>
      <c r="Q58" s="378">
        <f t="shared" si="18"/>
        <v>2.25</v>
      </c>
      <c r="R58" s="394">
        <f t="shared" si="19"/>
        <v>2</v>
      </c>
    </row>
    <row r="59" spans="1:18" x14ac:dyDescent="0.25">
      <c r="A59" s="403" t="s">
        <v>424</v>
      </c>
      <c r="B59" s="361" t="s">
        <v>517</v>
      </c>
      <c r="C59" s="377">
        <v>1</v>
      </c>
      <c r="D59" s="375">
        <v>2</v>
      </c>
      <c r="E59" s="375">
        <v>3</v>
      </c>
      <c r="F59" s="375">
        <v>1</v>
      </c>
      <c r="G59" s="378">
        <f t="shared" si="16"/>
        <v>1.75</v>
      </c>
      <c r="H59" s="377">
        <v>2</v>
      </c>
      <c r="I59" s="375">
        <v>3</v>
      </c>
      <c r="J59" s="375">
        <v>1</v>
      </c>
      <c r="K59" s="375">
        <v>2</v>
      </c>
      <c r="L59" s="378">
        <f t="shared" si="17"/>
        <v>2</v>
      </c>
      <c r="M59" s="377">
        <v>3</v>
      </c>
      <c r="N59" s="375">
        <v>1</v>
      </c>
      <c r="O59" s="375">
        <v>2</v>
      </c>
      <c r="P59" s="375">
        <v>3</v>
      </c>
      <c r="Q59" s="378">
        <f t="shared" si="18"/>
        <v>2.25</v>
      </c>
      <c r="R59" s="394">
        <f t="shared" si="19"/>
        <v>2</v>
      </c>
    </row>
    <row r="60" spans="1:18" x14ac:dyDescent="0.25">
      <c r="A60" s="402" t="s">
        <v>423</v>
      </c>
      <c r="B60" s="361" t="s">
        <v>516</v>
      </c>
      <c r="C60" s="377">
        <v>1</v>
      </c>
      <c r="D60" s="375">
        <v>2</v>
      </c>
      <c r="E60" s="375">
        <v>3</v>
      </c>
      <c r="F60" s="375">
        <v>1</v>
      </c>
      <c r="G60" s="378">
        <f t="shared" si="16"/>
        <v>1.75</v>
      </c>
      <c r="H60" s="377">
        <v>2</v>
      </c>
      <c r="I60" s="375">
        <v>3</v>
      </c>
      <c r="J60" s="375">
        <v>1</v>
      </c>
      <c r="K60" s="375">
        <v>2</v>
      </c>
      <c r="L60" s="378">
        <f t="shared" si="17"/>
        <v>2</v>
      </c>
      <c r="M60" s="377">
        <v>3</v>
      </c>
      <c r="N60" s="375">
        <v>1</v>
      </c>
      <c r="O60" s="375">
        <v>2</v>
      </c>
      <c r="P60" s="375">
        <v>3</v>
      </c>
      <c r="Q60" s="378">
        <f t="shared" si="18"/>
        <v>2.25</v>
      </c>
      <c r="R60" s="394">
        <f t="shared" si="19"/>
        <v>2</v>
      </c>
    </row>
    <row r="61" spans="1:18" x14ac:dyDescent="0.25">
      <c r="A61" s="403" t="s">
        <v>422</v>
      </c>
      <c r="B61" s="361" t="s">
        <v>515</v>
      </c>
      <c r="C61" s="377">
        <v>1</v>
      </c>
      <c r="D61" s="375">
        <v>2</v>
      </c>
      <c r="E61" s="375">
        <v>3</v>
      </c>
      <c r="F61" s="375">
        <v>1</v>
      </c>
      <c r="G61" s="378">
        <f t="shared" si="16"/>
        <v>1.75</v>
      </c>
      <c r="H61" s="377">
        <v>2</v>
      </c>
      <c r="I61" s="375">
        <v>3</v>
      </c>
      <c r="J61" s="375">
        <v>1</v>
      </c>
      <c r="K61" s="375">
        <v>2</v>
      </c>
      <c r="L61" s="378">
        <f t="shared" si="17"/>
        <v>2</v>
      </c>
      <c r="M61" s="377">
        <v>3</v>
      </c>
      <c r="N61" s="375">
        <v>1</v>
      </c>
      <c r="O61" s="375">
        <v>2</v>
      </c>
      <c r="P61" s="375">
        <v>3</v>
      </c>
      <c r="Q61" s="378">
        <f t="shared" si="18"/>
        <v>2.25</v>
      </c>
      <c r="R61" s="394">
        <f t="shared" si="19"/>
        <v>2</v>
      </c>
    </row>
    <row r="62" spans="1:18" ht="25.5" x14ac:dyDescent="0.25">
      <c r="A62" s="402" t="s">
        <v>557</v>
      </c>
      <c r="B62" s="361" t="s">
        <v>514</v>
      </c>
      <c r="C62" s="377">
        <v>3</v>
      </c>
      <c r="D62" s="375">
        <v>1</v>
      </c>
      <c r="E62" s="375">
        <v>3</v>
      </c>
      <c r="F62" s="375">
        <v>2</v>
      </c>
      <c r="G62" s="378">
        <f t="shared" si="16"/>
        <v>2.25</v>
      </c>
      <c r="H62" s="377">
        <v>3</v>
      </c>
      <c r="I62" s="375">
        <v>1</v>
      </c>
      <c r="J62" s="375">
        <v>3</v>
      </c>
      <c r="K62" s="375">
        <v>2</v>
      </c>
      <c r="L62" s="378">
        <f t="shared" si="17"/>
        <v>2.25</v>
      </c>
      <c r="M62" s="377">
        <v>1</v>
      </c>
      <c r="N62" s="375">
        <v>1</v>
      </c>
      <c r="O62" s="375">
        <v>3</v>
      </c>
      <c r="P62" s="375">
        <v>1</v>
      </c>
      <c r="Q62" s="378">
        <f t="shared" si="18"/>
        <v>1.5</v>
      </c>
      <c r="R62" s="394">
        <f t="shared" si="19"/>
        <v>2</v>
      </c>
    </row>
    <row r="63" spans="1:18" x14ac:dyDescent="0.25">
      <c r="A63" s="403" t="s">
        <v>558</v>
      </c>
      <c r="B63" s="400" t="s">
        <v>513</v>
      </c>
      <c r="C63" s="377">
        <v>3</v>
      </c>
      <c r="D63" s="375">
        <v>1</v>
      </c>
      <c r="E63" s="375">
        <v>3</v>
      </c>
      <c r="F63" s="375">
        <v>2</v>
      </c>
      <c r="G63" s="378">
        <f t="shared" si="16"/>
        <v>2.25</v>
      </c>
      <c r="H63" s="377">
        <v>3</v>
      </c>
      <c r="I63" s="375">
        <v>1</v>
      </c>
      <c r="J63" s="375">
        <v>3</v>
      </c>
      <c r="K63" s="375">
        <v>2</v>
      </c>
      <c r="L63" s="378">
        <f t="shared" si="17"/>
        <v>2.25</v>
      </c>
      <c r="M63" s="377">
        <v>1</v>
      </c>
      <c r="N63" s="375">
        <v>1</v>
      </c>
      <c r="O63" s="375">
        <v>3</v>
      </c>
      <c r="P63" s="375">
        <v>1</v>
      </c>
      <c r="Q63" s="378">
        <f t="shared" si="18"/>
        <v>1.5</v>
      </c>
      <c r="R63" s="394">
        <f t="shared" si="19"/>
        <v>2</v>
      </c>
    </row>
    <row r="64" spans="1:18" x14ac:dyDescent="0.25">
      <c r="A64" s="402" t="s">
        <v>559</v>
      </c>
      <c r="B64" s="400" t="s">
        <v>512</v>
      </c>
      <c r="C64" s="377">
        <v>3</v>
      </c>
      <c r="D64" s="375">
        <v>1</v>
      </c>
      <c r="E64" s="375">
        <v>3</v>
      </c>
      <c r="F64" s="375">
        <v>2</v>
      </c>
      <c r="G64" s="378">
        <f t="shared" si="16"/>
        <v>2.25</v>
      </c>
      <c r="H64" s="377">
        <v>3</v>
      </c>
      <c r="I64" s="375">
        <v>1</v>
      </c>
      <c r="J64" s="375">
        <v>3</v>
      </c>
      <c r="K64" s="375">
        <v>2</v>
      </c>
      <c r="L64" s="378">
        <f t="shared" si="17"/>
        <v>2.25</v>
      </c>
      <c r="M64" s="377">
        <v>1</v>
      </c>
      <c r="N64" s="375">
        <v>1</v>
      </c>
      <c r="O64" s="375">
        <v>3</v>
      </c>
      <c r="P64" s="375">
        <v>1</v>
      </c>
      <c r="Q64" s="378">
        <f t="shared" si="18"/>
        <v>1.5</v>
      </c>
      <c r="R64" s="394">
        <f t="shared" si="19"/>
        <v>2</v>
      </c>
    </row>
    <row r="65" spans="1:18" x14ac:dyDescent="0.25">
      <c r="A65" s="403" t="s">
        <v>560</v>
      </c>
      <c r="B65" s="393" t="s">
        <v>490</v>
      </c>
      <c r="C65" s="377">
        <v>3</v>
      </c>
      <c r="D65" s="375">
        <v>1</v>
      </c>
      <c r="E65" s="375">
        <v>3</v>
      </c>
      <c r="F65" s="375">
        <v>2</v>
      </c>
      <c r="G65" s="378">
        <f t="shared" si="16"/>
        <v>2.25</v>
      </c>
      <c r="H65" s="377">
        <v>3</v>
      </c>
      <c r="I65" s="375">
        <v>1</v>
      </c>
      <c r="J65" s="375">
        <v>3</v>
      </c>
      <c r="K65" s="375">
        <v>2</v>
      </c>
      <c r="L65" s="378">
        <f t="shared" si="17"/>
        <v>2.25</v>
      </c>
      <c r="M65" s="377">
        <v>1</v>
      </c>
      <c r="N65" s="375">
        <v>1</v>
      </c>
      <c r="O65" s="375">
        <v>3</v>
      </c>
      <c r="P65" s="375">
        <v>1</v>
      </c>
      <c r="Q65" s="378">
        <f t="shared" si="18"/>
        <v>1.5</v>
      </c>
      <c r="R65" s="394">
        <f t="shared" si="19"/>
        <v>2</v>
      </c>
    </row>
    <row r="66" spans="1:18" x14ac:dyDescent="0.25">
      <c r="A66" s="402" t="s">
        <v>561</v>
      </c>
      <c r="B66" s="361" t="s">
        <v>489</v>
      </c>
      <c r="C66" s="377">
        <v>3</v>
      </c>
      <c r="D66" s="375">
        <v>1</v>
      </c>
      <c r="E66" s="375">
        <v>3</v>
      </c>
      <c r="F66" s="375">
        <v>2</v>
      </c>
      <c r="G66" s="378">
        <f t="shared" si="16"/>
        <v>2.25</v>
      </c>
      <c r="H66" s="377">
        <v>3</v>
      </c>
      <c r="I66" s="375">
        <v>1</v>
      </c>
      <c r="J66" s="375">
        <v>3</v>
      </c>
      <c r="K66" s="375">
        <v>2</v>
      </c>
      <c r="L66" s="378">
        <f t="shared" si="17"/>
        <v>2.25</v>
      </c>
      <c r="M66" s="377">
        <v>1</v>
      </c>
      <c r="N66" s="375">
        <v>1</v>
      </c>
      <c r="O66" s="375">
        <v>3</v>
      </c>
      <c r="P66" s="375">
        <v>1</v>
      </c>
      <c r="Q66" s="378">
        <f t="shared" si="18"/>
        <v>1.5</v>
      </c>
      <c r="R66" s="394">
        <f t="shared" si="19"/>
        <v>2</v>
      </c>
    </row>
    <row r="67" spans="1:18" ht="15.75" thickBot="1" x14ac:dyDescent="0.3">
      <c r="A67" s="404" t="s">
        <v>421</v>
      </c>
      <c r="B67" s="381" t="s">
        <v>335</v>
      </c>
      <c r="C67" s="382">
        <v>2</v>
      </c>
      <c r="D67" s="383">
        <v>3</v>
      </c>
      <c r="E67" s="383">
        <v>1</v>
      </c>
      <c r="F67" s="383">
        <v>3</v>
      </c>
      <c r="G67" s="385">
        <f t="shared" si="16"/>
        <v>2.25</v>
      </c>
      <c r="H67" s="382">
        <v>1</v>
      </c>
      <c r="I67" s="383">
        <v>3</v>
      </c>
      <c r="J67" s="383">
        <v>2</v>
      </c>
      <c r="K67" s="383">
        <v>3</v>
      </c>
      <c r="L67" s="385">
        <f t="shared" si="17"/>
        <v>2.25</v>
      </c>
      <c r="M67" s="382">
        <v>3</v>
      </c>
      <c r="N67" s="383">
        <v>3</v>
      </c>
      <c r="O67" s="383">
        <v>2</v>
      </c>
      <c r="P67" s="383">
        <v>3</v>
      </c>
      <c r="Q67" s="385">
        <f t="shared" si="18"/>
        <v>2.75</v>
      </c>
      <c r="R67" s="394">
        <f t="shared" si="19"/>
        <v>2.4166666666666665</v>
      </c>
    </row>
    <row r="68" spans="1:18" ht="15.75" thickBot="1" x14ac:dyDescent="0.3">
      <c r="A68" s="387"/>
      <c r="B68" s="388"/>
      <c r="C68" s="405"/>
      <c r="D68" s="405"/>
      <c r="E68" s="405"/>
      <c r="F68" s="405"/>
      <c r="G68" s="389"/>
      <c r="H68" s="389"/>
      <c r="I68" s="389"/>
      <c r="J68" s="389"/>
      <c r="K68" s="389"/>
      <c r="L68" s="389"/>
      <c r="M68" s="389"/>
      <c r="N68" s="389"/>
      <c r="O68" s="390" t="s">
        <v>542</v>
      </c>
      <c r="P68" s="389"/>
      <c r="Q68" s="389"/>
      <c r="R68" s="391">
        <f>AVERAGE(R56:R67)</f>
        <v>2.0347222222222223</v>
      </c>
    </row>
    <row r="69" spans="1:18" s="17" customFormat="1" ht="15.75" thickBot="1" x14ac:dyDescent="0.3">
      <c r="A69" s="401"/>
      <c r="B69" s="388"/>
      <c r="C69" s="389"/>
      <c r="D69" s="389"/>
      <c r="E69" s="389"/>
      <c r="F69" s="389"/>
      <c r="G69" s="389"/>
      <c r="H69" s="389"/>
      <c r="I69" s="389"/>
      <c r="J69" s="389"/>
      <c r="K69" s="389"/>
      <c r="L69" s="389"/>
      <c r="M69" s="389"/>
      <c r="N69" s="389"/>
      <c r="O69" s="389"/>
      <c r="P69" s="389"/>
      <c r="Q69" s="389"/>
      <c r="R69" s="389"/>
    </row>
    <row r="70" spans="1:18" ht="15.75" thickBot="1" x14ac:dyDescent="0.3">
      <c r="A70" s="529" t="s">
        <v>546</v>
      </c>
      <c r="B70" s="530"/>
      <c r="C70" s="530"/>
      <c r="D70" s="530"/>
      <c r="E70" s="530"/>
      <c r="F70" s="530"/>
      <c r="G70" s="530"/>
      <c r="H70" s="530"/>
      <c r="I70" s="530"/>
      <c r="J70" s="530"/>
      <c r="K70" s="530"/>
      <c r="L70" s="530"/>
      <c r="M70" s="530"/>
      <c r="N70" s="530"/>
      <c r="O70" s="530"/>
      <c r="P70" s="530"/>
      <c r="Q70" s="530"/>
      <c r="R70" s="531"/>
    </row>
    <row r="71" spans="1:18" x14ac:dyDescent="0.25">
      <c r="A71" s="532"/>
      <c r="B71" s="533"/>
      <c r="C71" s="541" t="s">
        <v>475</v>
      </c>
      <c r="D71" s="542"/>
      <c r="E71" s="542"/>
      <c r="F71" s="542"/>
      <c r="G71" s="544"/>
      <c r="H71" s="545" t="s">
        <v>474</v>
      </c>
      <c r="I71" s="542"/>
      <c r="J71" s="542"/>
      <c r="K71" s="542"/>
      <c r="L71" s="544"/>
      <c r="M71" s="545" t="s">
        <v>473</v>
      </c>
      <c r="N71" s="542"/>
      <c r="O71" s="542"/>
      <c r="P71" s="542"/>
      <c r="Q71" s="544"/>
      <c r="R71" s="539" t="s">
        <v>538</v>
      </c>
    </row>
    <row r="72" spans="1:18" x14ac:dyDescent="0.25">
      <c r="A72" s="534"/>
      <c r="B72" s="535"/>
      <c r="C72" s="371" t="s">
        <v>84</v>
      </c>
      <c r="D72" s="372" t="s">
        <v>85</v>
      </c>
      <c r="E72" s="372" t="s">
        <v>86</v>
      </c>
      <c r="F72" s="372" t="s">
        <v>87</v>
      </c>
      <c r="G72" s="373" t="s">
        <v>88</v>
      </c>
      <c r="H72" s="397" t="s">
        <v>84</v>
      </c>
      <c r="I72" s="372" t="s">
        <v>85</v>
      </c>
      <c r="J72" s="372" t="s">
        <v>86</v>
      </c>
      <c r="K72" s="372" t="s">
        <v>87</v>
      </c>
      <c r="L72" s="373" t="s">
        <v>88</v>
      </c>
      <c r="M72" s="397" t="s">
        <v>84</v>
      </c>
      <c r="N72" s="372" t="s">
        <v>85</v>
      </c>
      <c r="O72" s="372" t="s">
        <v>86</v>
      </c>
      <c r="P72" s="372" t="s">
        <v>87</v>
      </c>
      <c r="Q72" s="373" t="s">
        <v>88</v>
      </c>
      <c r="R72" s="540"/>
    </row>
    <row r="73" spans="1:18" x14ac:dyDescent="0.25">
      <c r="A73" s="402" t="s">
        <v>419</v>
      </c>
      <c r="B73" s="406" t="s">
        <v>511</v>
      </c>
      <c r="C73" s="377">
        <v>1</v>
      </c>
      <c r="D73" s="375">
        <v>2</v>
      </c>
      <c r="E73" s="375">
        <v>3</v>
      </c>
      <c r="F73" s="375">
        <v>1</v>
      </c>
      <c r="G73" s="378">
        <f>IF(C73="NA","-",AVERAGE(C73:F73))</f>
        <v>1.75</v>
      </c>
      <c r="H73" s="377">
        <v>2</v>
      </c>
      <c r="I73" s="375">
        <v>3</v>
      </c>
      <c r="J73" s="375">
        <v>1</v>
      </c>
      <c r="K73" s="375">
        <v>2</v>
      </c>
      <c r="L73" s="378">
        <f>IF(H73="NA","-",AVERAGE(H73:K73))</f>
        <v>2</v>
      </c>
      <c r="M73" s="377">
        <v>3</v>
      </c>
      <c r="N73" s="375">
        <v>1</v>
      </c>
      <c r="O73" s="375">
        <v>2</v>
      </c>
      <c r="P73" s="375">
        <v>3</v>
      </c>
      <c r="Q73" s="378">
        <f>IF(M73="NA","-",AVERAGE(M73:P73))</f>
        <v>2.25</v>
      </c>
      <c r="R73" s="379">
        <f>IF(G73="-","-",AVERAGE(G73,L73,Q73))</f>
        <v>2</v>
      </c>
    </row>
    <row r="74" spans="1:18" x14ac:dyDescent="0.25">
      <c r="A74" s="403" t="s">
        <v>418</v>
      </c>
      <c r="B74" s="400" t="s">
        <v>510</v>
      </c>
      <c r="C74" s="377">
        <v>1</v>
      </c>
      <c r="D74" s="375">
        <v>2</v>
      </c>
      <c r="E74" s="375">
        <v>3</v>
      </c>
      <c r="F74" s="375">
        <v>1</v>
      </c>
      <c r="G74" s="378">
        <f t="shared" ref="G74:G80" si="20">IF(C74="NA","-",AVERAGE(C74:F74))</f>
        <v>1.75</v>
      </c>
      <c r="H74" s="377">
        <v>2</v>
      </c>
      <c r="I74" s="375">
        <v>3</v>
      </c>
      <c r="J74" s="375">
        <v>1</v>
      </c>
      <c r="K74" s="375">
        <v>2</v>
      </c>
      <c r="L74" s="378">
        <f t="shared" ref="L74:L80" si="21">IF(H74="NA","-",AVERAGE(H74:K74))</f>
        <v>2</v>
      </c>
      <c r="M74" s="377">
        <v>3</v>
      </c>
      <c r="N74" s="375">
        <v>1</v>
      </c>
      <c r="O74" s="375">
        <v>2</v>
      </c>
      <c r="P74" s="375">
        <v>3</v>
      </c>
      <c r="Q74" s="378">
        <f t="shared" ref="Q74:Q80" si="22">IF(M74="NA","-",AVERAGE(M74:P74))</f>
        <v>2.25</v>
      </c>
      <c r="R74" s="379">
        <f t="shared" ref="R74:R80" si="23">IF(G74="-","-",AVERAGE(G74,L74,Q74))</f>
        <v>2</v>
      </c>
    </row>
    <row r="75" spans="1:18" x14ac:dyDescent="0.25">
      <c r="A75" s="402" t="s">
        <v>417</v>
      </c>
      <c r="B75" s="400" t="s">
        <v>509</v>
      </c>
      <c r="C75" s="377">
        <v>1</v>
      </c>
      <c r="D75" s="375">
        <v>2</v>
      </c>
      <c r="E75" s="375">
        <v>3</v>
      </c>
      <c r="F75" s="375">
        <v>1</v>
      </c>
      <c r="G75" s="378">
        <f t="shared" si="20"/>
        <v>1.75</v>
      </c>
      <c r="H75" s="377">
        <v>2</v>
      </c>
      <c r="I75" s="375">
        <v>3</v>
      </c>
      <c r="J75" s="375">
        <v>1</v>
      </c>
      <c r="K75" s="375">
        <v>2</v>
      </c>
      <c r="L75" s="378">
        <f t="shared" si="21"/>
        <v>2</v>
      </c>
      <c r="M75" s="377">
        <v>3</v>
      </c>
      <c r="N75" s="375">
        <v>1</v>
      </c>
      <c r="O75" s="375">
        <v>2</v>
      </c>
      <c r="P75" s="375">
        <v>3</v>
      </c>
      <c r="Q75" s="378">
        <f t="shared" si="22"/>
        <v>2.25</v>
      </c>
      <c r="R75" s="379">
        <f t="shared" si="23"/>
        <v>2</v>
      </c>
    </row>
    <row r="76" spans="1:18" x14ac:dyDescent="0.25">
      <c r="A76" s="403" t="s">
        <v>416</v>
      </c>
      <c r="B76" s="400" t="s">
        <v>508</v>
      </c>
      <c r="C76" s="377">
        <v>3</v>
      </c>
      <c r="D76" s="375">
        <v>1</v>
      </c>
      <c r="E76" s="375">
        <v>3</v>
      </c>
      <c r="F76" s="375">
        <v>2</v>
      </c>
      <c r="G76" s="378">
        <f t="shared" si="20"/>
        <v>2.25</v>
      </c>
      <c r="H76" s="377">
        <v>3</v>
      </c>
      <c r="I76" s="375">
        <v>1</v>
      </c>
      <c r="J76" s="375">
        <v>3</v>
      </c>
      <c r="K76" s="375">
        <v>2</v>
      </c>
      <c r="L76" s="378">
        <f t="shared" si="21"/>
        <v>2.25</v>
      </c>
      <c r="M76" s="377">
        <v>1</v>
      </c>
      <c r="N76" s="375">
        <v>1</v>
      </c>
      <c r="O76" s="375">
        <v>3</v>
      </c>
      <c r="P76" s="375">
        <v>1</v>
      </c>
      <c r="Q76" s="378">
        <f t="shared" si="22"/>
        <v>1.5</v>
      </c>
      <c r="R76" s="379">
        <f t="shared" si="23"/>
        <v>2</v>
      </c>
    </row>
    <row r="77" spans="1:18" ht="25.5" x14ac:dyDescent="0.25">
      <c r="A77" s="402" t="s">
        <v>415</v>
      </c>
      <c r="B77" s="400" t="s">
        <v>507</v>
      </c>
      <c r="C77" s="377">
        <v>3</v>
      </c>
      <c r="D77" s="375">
        <v>1</v>
      </c>
      <c r="E77" s="375">
        <v>3</v>
      </c>
      <c r="F77" s="375">
        <v>2</v>
      </c>
      <c r="G77" s="378">
        <f t="shared" si="20"/>
        <v>2.25</v>
      </c>
      <c r="H77" s="377">
        <v>3</v>
      </c>
      <c r="I77" s="375">
        <v>2</v>
      </c>
      <c r="J77" s="375">
        <v>3</v>
      </c>
      <c r="K77" s="375">
        <v>2</v>
      </c>
      <c r="L77" s="378">
        <f t="shared" si="21"/>
        <v>2.5</v>
      </c>
      <c r="M77" s="377">
        <v>1</v>
      </c>
      <c r="N77" s="375">
        <v>1</v>
      </c>
      <c r="O77" s="375">
        <v>3</v>
      </c>
      <c r="P77" s="375">
        <v>1</v>
      </c>
      <c r="Q77" s="378">
        <f t="shared" si="22"/>
        <v>1.5</v>
      </c>
      <c r="R77" s="379">
        <f t="shared" si="23"/>
        <v>2.0833333333333335</v>
      </c>
    </row>
    <row r="78" spans="1:18" x14ac:dyDescent="0.25">
      <c r="A78" s="450" t="s">
        <v>414</v>
      </c>
      <c r="B78" s="451" t="s">
        <v>838</v>
      </c>
      <c r="C78" s="377">
        <v>3</v>
      </c>
      <c r="D78" s="375">
        <v>1</v>
      </c>
      <c r="E78" s="375">
        <v>3</v>
      </c>
      <c r="F78" s="375">
        <v>2</v>
      </c>
      <c r="G78" s="378">
        <f t="shared" ref="G78:G79" si="24">IF(C78="NA","-",AVERAGE(C78:F78))</f>
        <v>2.25</v>
      </c>
      <c r="H78" s="377">
        <v>3</v>
      </c>
      <c r="I78" s="375">
        <v>1</v>
      </c>
      <c r="J78" s="375">
        <v>3</v>
      </c>
      <c r="K78" s="375">
        <v>2</v>
      </c>
      <c r="L78" s="378">
        <f t="shared" ref="L78:L79" si="25">IF(H78="NA","-",AVERAGE(H78:K78))</f>
        <v>2.25</v>
      </c>
      <c r="M78" s="377">
        <v>1</v>
      </c>
      <c r="N78" s="375">
        <v>1</v>
      </c>
      <c r="O78" s="375">
        <v>3</v>
      </c>
      <c r="P78" s="375">
        <v>1</v>
      </c>
      <c r="Q78" s="378">
        <f t="shared" ref="Q78:Q79" si="26">IF(M78="NA","-",AVERAGE(M78:P78))</f>
        <v>1.5</v>
      </c>
      <c r="R78" s="379">
        <f t="shared" ref="R78:R79" si="27">IF(G78="-","-",AVERAGE(G78,L78,Q78))</f>
        <v>2</v>
      </c>
    </row>
    <row r="79" spans="1:18" x14ac:dyDescent="0.25">
      <c r="A79" s="450" t="s">
        <v>413</v>
      </c>
      <c r="B79" s="451" t="s">
        <v>839</v>
      </c>
      <c r="C79" s="377" t="s">
        <v>276</v>
      </c>
      <c r="D79" s="375" t="s">
        <v>276</v>
      </c>
      <c r="E79" s="375" t="s">
        <v>276</v>
      </c>
      <c r="F79" s="375" t="s">
        <v>276</v>
      </c>
      <c r="G79" s="378" t="str">
        <f t="shared" si="24"/>
        <v>-</v>
      </c>
      <c r="H79" s="377" t="s">
        <v>276</v>
      </c>
      <c r="I79" s="375" t="s">
        <v>276</v>
      </c>
      <c r="J79" s="375" t="s">
        <v>276</v>
      </c>
      <c r="K79" s="375" t="s">
        <v>276</v>
      </c>
      <c r="L79" s="378" t="str">
        <f t="shared" si="25"/>
        <v>-</v>
      </c>
      <c r="M79" s="377" t="s">
        <v>276</v>
      </c>
      <c r="N79" s="375" t="s">
        <v>276</v>
      </c>
      <c r="O79" s="375" t="s">
        <v>276</v>
      </c>
      <c r="P79" s="375" t="s">
        <v>276</v>
      </c>
      <c r="Q79" s="378" t="str">
        <f t="shared" si="26"/>
        <v>-</v>
      </c>
      <c r="R79" s="379" t="str">
        <f t="shared" si="27"/>
        <v>-</v>
      </c>
    </row>
    <row r="80" spans="1:18" ht="15.75" thickBot="1" x14ac:dyDescent="0.3">
      <c r="A80" s="404" t="s">
        <v>410</v>
      </c>
      <c r="B80" s="381" t="s">
        <v>335</v>
      </c>
      <c r="C80" s="382">
        <v>2</v>
      </c>
      <c r="D80" s="383">
        <v>3</v>
      </c>
      <c r="E80" s="383">
        <v>1</v>
      </c>
      <c r="F80" s="383">
        <v>3</v>
      </c>
      <c r="G80" s="385">
        <f t="shared" si="20"/>
        <v>2.25</v>
      </c>
      <c r="H80" s="382">
        <v>1</v>
      </c>
      <c r="I80" s="383">
        <v>2</v>
      </c>
      <c r="J80" s="383">
        <v>3</v>
      </c>
      <c r="K80" s="383">
        <v>1</v>
      </c>
      <c r="L80" s="385">
        <f t="shared" si="21"/>
        <v>1.75</v>
      </c>
      <c r="M80" s="382">
        <v>2</v>
      </c>
      <c r="N80" s="383">
        <v>3</v>
      </c>
      <c r="O80" s="383">
        <v>1</v>
      </c>
      <c r="P80" s="383">
        <v>2</v>
      </c>
      <c r="Q80" s="385">
        <f t="shared" si="22"/>
        <v>2</v>
      </c>
      <c r="R80" s="379">
        <f t="shared" si="23"/>
        <v>2</v>
      </c>
    </row>
    <row r="81" spans="1:18" ht="15.75" thickBot="1" x14ac:dyDescent="0.3">
      <c r="A81" s="387"/>
      <c r="B81" s="388"/>
      <c r="C81" s="389"/>
      <c r="D81" s="389"/>
      <c r="E81" s="389"/>
      <c r="F81" s="389"/>
      <c r="G81" s="389"/>
      <c r="H81" s="389"/>
      <c r="I81" s="389"/>
      <c r="J81" s="389"/>
      <c r="K81" s="389"/>
      <c r="L81" s="389"/>
      <c r="M81" s="389"/>
      <c r="N81" s="389"/>
      <c r="O81" s="390" t="s">
        <v>542</v>
      </c>
      <c r="P81" s="389"/>
      <c r="Q81" s="389"/>
      <c r="R81" s="391">
        <f>AVERAGE(R73:R80)</f>
        <v>2.0119047619047619</v>
      </c>
    </row>
    <row r="82" spans="1:18" ht="15.75" thickBot="1" x14ac:dyDescent="0.3">
      <c r="A82" s="395"/>
      <c r="B82" s="388"/>
      <c r="C82" s="389"/>
      <c r="D82" s="389"/>
      <c r="E82" s="389"/>
      <c r="F82" s="389"/>
      <c r="G82" s="389"/>
      <c r="H82" s="389"/>
      <c r="I82" s="389"/>
      <c r="J82" s="389"/>
      <c r="K82" s="389"/>
      <c r="L82" s="396"/>
      <c r="M82" s="396"/>
      <c r="N82" s="396"/>
      <c r="O82" s="396"/>
      <c r="P82" s="396"/>
      <c r="Q82" s="396"/>
      <c r="R82" s="396"/>
    </row>
    <row r="83" spans="1:18" ht="15.75" thickBot="1" x14ac:dyDescent="0.3">
      <c r="A83" s="529" t="s">
        <v>547</v>
      </c>
      <c r="B83" s="530"/>
      <c r="C83" s="530"/>
      <c r="D83" s="530"/>
      <c r="E83" s="530"/>
      <c r="F83" s="530"/>
      <c r="G83" s="530"/>
      <c r="H83" s="530"/>
      <c r="I83" s="530"/>
      <c r="J83" s="530"/>
      <c r="K83" s="530"/>
      <c r="L83" s="530"/>
      <c r="M83" s="530"/>
      <c r="N83" s="530"/>
      <c r="O83" s="530"/>
      <c r="P83" s="530"/>
      <c r="Q83" s="530"/>
      <c r="R83" s="531"/>
    </row>
    <row r="84" spans="1:18" x14ac:dyDescent="0.25">
      <c r="A84" s="532"/>
      <c r="B84" s="533"/>
      <c r="C84" s="541" t="s">
        <v>475</v>
      </c>
      <c r="D84" s="542"/>
      <c r="E84" s="542"/>
      <c r="F84" s="542"/>
      <c r="G84" s="544"/>
      <c r="H84" s="541" t="s">
        <v>474</v>
      </c>
      <c r="I84" s="542"/>
      <c r="J84" s="542"/>
      <c r="K84" s="542"/>
      <c r="L84" s="544"/>
      <c r="M84" s="541" t="s">
        <v>473</v>
      </c>
      <c r="N84" s="542"/>
      <c r="O84" s="542"/>
      <c r="P84" s="542"/>
      <c r="Q84" s="544"/>
      <c r="R84" s="539" t="s">
        <v>538</v>
      </c>
    </row>
    <row r="85" spans="1:18" x14ac:dyDescent="0.25">
      <c r="A85" s="552"/>
      <c r="B85" s="551"/>
      <c r="C85" s="371" t="s">
        <v>84</v>
      </c>
      <c r="D85" s="372" t="s">
        <v>85</v>
      </c>
      <c r="E85" s="372" t="s">
        <v>86</v>
      </c>
      <c r="F85" s="372" t="s">
        <v>87</v>
      </c>
      <c r="G85" s="373" t="s">
        <v>88</v>
      </c>
      <c r="H85" s="371" t="s">
        <v>84</v>
      </c>
      <c r="I85" s="372" t="s">
        <v>85</v>
      </c>
      <c r="J85" s="372" t="s">
        <v>86</v>
      </c>
      <c r="K85" s="372" t="s">
        <v>87</v>
      </c>
      <c r="L85" s="373" t="s">
        <v>88</v>
      </c>
      <c r="M85" s="371" t="s">
        <v>84</v>
      </c>
      <c r="N85" s="372" t="s">
        <v>85</v>
      </c>
      <c r="O85" s="372" t="s">
        <v>86</v>
      </c>
      <c r="P85" s="372" t="s">
        <v>87</v>
      </c>
      <c r="Q85" s="373" t="s">
        <v>88</v>
      </c>
      <c r="R85" s="540"/>
    </row>
    <row r="86" spans="1:18" x14ac:dyDescent="0.25">
      <c r="A86" s="374" t="s">
        <v>408</v>
      </c>
      <c r="B86" s="361" t="s">
        <v>506</v>
      </c>
      <c r="C86" s="377">
        <v>1</v>
      </c>
      <c r="D86" s="375">
        <v>2</v>
      </c>
      <c r="E86" s="375">
        <v>3</v>
      </c>
      <c r="F86" s="375">
        <v>1</v>
      </c>
      <c r="G86" s="378">
        <f>IF(C86="NA","-",AVERAGE(C86:F86))</f>
        <v>1.75</v>
      </c>
      <c r="H86" s="377">
        <v>2</v>
      </c>
      <c r="I86" s="375">
        <v>3</v>
      </c>
      <c r="J86" s="375">
        <v>1</v>
      </c>
      <c r="K86" s="375">
        <v>2</v>
      </c>
      <c r="L86" s="378">
        <f>IF(H86="NA","-",AVERAGE(H86:K86))</f>
        <v>2</v>
      </c>
      <c r="M86" s="377">
        <v>3</v>
      </c>
      <c r="N86" s="375">
        <v>1</v>
      </c>
      <c r="O86" s="375">
        <v>2</v>
      </c>
      <c r="P86" s="375">
        <v>3</v>
      </c>
      <c r="Q86" s="378">
        <f>IF(M86="NA","-",AVERAGE(M86:P86))</f>
        <v>2.25</v>
      </c>
      <c r="R86" s="398">
        <f>IF(G86="-","-",AVERAGE(G86,L86,Q86))</f>
        <v>2</v>
      </c>
    </row>
    <row r="87" spans="1:18" x14ac:dyDescent="0.25">
      <c r="A87" s="374" t="s">
        <v>407</v>
      </c>
      <c r="B87" s="361" t="s">
        <v>505</v>
      </c>
      <c r="C87" s="377">
        <v>1</v>
      </c>
      <c r="D87" s="375">
        <v>2</v>
      </c>
      <c r="E87" s="375">
        <v>3</v>
      </c>
      <c r="F87" s="375">
        <v>1</v>
      </c>
      <c r="G87" s="378">
        <f t="shared" ref="G87:G90" si="28">IF(C87="NA","-",AVERAGE(C87:F87))</f>
        <v>1.75</v>
      </c>
      <c r="H87" s="377">
        <v>2</v>
      </c>
      <c r="I87" s="375">
        <v>3</v>
      </c>
      <c r="J87" s="375">
        <v>1</v>
      </c>
      <c r="K87" s="375">
        <v>2</v>
      </c>
      <c r="L87" s="378">
        <f t="shared" ref="L87:L90" si="29">IF(H87="NA","-",AVERAGE(H87:K87))</f>
        <v>2</v>
      </c>
      <c r="M87" s="377">
        <v>3</v>
      </c>
      <c r="N87" s="375">
        <v>1</v>
      </c>
      <c r="O87" s="375">
        <v>2</v>
      </c>
      <c r="P87" s="375">
        <v>3</v>
      </c>
      <c r="Q87" s="378">
        <f t="shared" ref="Q87:Q90" si="30">IF(M87="NA","-",AVERAGE(M87:P87))</f>
        <v>2.25</v>
      </c>
      <c r="R87" s="398">
        <f t="shared" ref="R87:R90" si="31">IF(G87="-","-",AVERAGE(G87,L87,Q87))</f>
        <v>2</v>
      </c>
    </row>
    <row r="88" spans="1:18" x14ac:dyDescent="0.25">
      <c r="A88" s="374" t="s">
        <v>406</v>
      </c>
      <c r="B88" s="393" t="s">
        <v>492</v>
      </c>
      <c r="C88" s="377">
        <v>1</v>
      </c>
      <c r="D88" s="375">
        <v>2</v>
      </c>
      <c r="E88" s="375">
        <v>3</v>
      </c>
      <c r="F88" s="375">
        <v>1</v>
      </c>
      <c r="G88" s="378">
        <f t="shared" si="28"/>
        <v>1.75</v>
      </c>
      <c r="H88" s="377">
        <v>2</v>
      </c>
      <c r="I88" s="375">
        <v>3</v>
      </c>
      <c r="J88" s="375">
        <v>1</v>
      </c>
      <c r="K88" s="375">
        <v>2</v>
      </c>
      <c r="L88" s="378">
        <f t="shared" si="29"/>
        <v>2</v>
      </c>
      <c r="M88" s="377">
        <v>3</v>
      </c>
      <c r="N88" s="375">
        <v>1</v>
      </c>
      <c r="O88" s="375">
        <v>2</v>
      </c>
      <c r="P88" s="375">
        <v>3</v>
      </c>
      <c r="Q88" s="378">
        <f t="shared" si="30"/>
        <v>2.25</v>
      </c>
      <c r="R88" s="398">
        <f t="shared" si="31"/>
        <v>2</v>
      </c>
    </row>
    <row r="89" spans="1:18" x14ac:dyDescent="0.25">
      <c r="A89" s="374" t="s">
        <v>405</v>
      </c>
      <c r="B89" s="361" t="s">
        <v>491</v>
      </c>
      <c r="C89" s="377">
        <v>3</v>
      </c>
      <c r="D89" s="375">
        <v>1</v>
      </c>
      <c r="E89" s="375">
        <v>3</v>
      </c>
      <c r="F89" s="375">
        <v>2</v>
      </c>
      <c r="G89" s="378">
        <f t="shared" si="28"/>
        <v>2.25</v>
      </c>
      <c r="H89" s="377">
        <v>3</v>
      </c>
      <c r="I89" s="375">
        <v>1</v>
      </c>
      <c r="J89" s="375">
        <v>3</v>
      </c>
      <c r="K89" s="375">
        <v>2</v>
      </c>
      <c r="L89" s="378">
        <f t="shared" si="29"/>
        <v>2.25</v>
      </c>
      <c r="M89" s="377">
        <v>1</v>
      </c>
      <c r="N89" s="375">
        <v>1</v>
      </c>
      <c r="O89" s="375">
        <v>3</v>
      </c>
      <c r="P89" s="375">
        <v>1</v>
      </c>
      <c r="Q89" s="378">
        <f t="shared" si="30"/>
        <v>1.5</v>
      </c>
      <c r="R89" s="398">
        <f t="shared" si="31"/>
        <v>2</v>
      </c>
    </row>
    <row r="90" spans="1:18" ht="15.75" thickBot="1" x14ac:dyDescent="0.3">
      <c r="A90" s="380" t="s">
        <v>401</v>
      </c>
      <c r="B90" s="381" t="s">
        <v>335</v>
      </c>
      <c r="C90" s="382">
        <v>2</v>
      </c>
      <c r="D90" s="383">
        <v>3</v>
      </c>
      <c r="E90" s="383">
        <v>1</v>
      </c>
      <c r="F90" s="383">
        <v>3</v>
      </c>
      <c r="G90" s="385">
        <f t="shared" si="28"/>
        <v>2.25</v>
      </c>
      <c r="H90" s="382">
        <v>1</v>
      </c>
      <c r="I90" s="383">
        <v>2</v>
      </c>
      <c r="J90" s="383">
        <v>2</v>
      </c>
      <c r="K90" s="383">
        <v>1</v>
      </c>
      <c r="L90" s="385">
        <f t="shared" si="29"/>
        <v>1.5</v>
      </c>
      <c r="M90" s="382">
        <v>3</v>
      </c>
      <c r="N90" s="383">
        <v>2</v>
      </c>
      <c r="O90" s="383">
        <v>1</v>
      </c>
      <c r="P90" s="383">
        <v>2</v>
      </c>
      <c r="Q90" s="385">
        <f t="shared" si="30"/>
        <v>2</v>
      </c>
      <c r="R90" s="398">
        <f t="shared" si="31"/>
        <v>1.9166666666666667</v>
      </c>
    </row>
    <row r="91" spans="1:18" ht="15.75" thickBot="1" x14ac:dyDescent="0.3">
      <c r="A91" s="387"/>
      <c r="B91" s="388"/>
      <c r="C91" s="389"/>
      <c r="D91" s="389"/>
      <c r="E91" s="389"/>
      <c r="F91" s="389"/>
      <c r="G91" s="389"/>
      <c r="H91" s="389"/>
      <c r="I91" s="389"/>
      <c r="J91" s="389"/>
      <c r="K91" s="389"/>
      <c r="L91" s="389"/>
      <c r="M91" s="389"/>
      <c r="N91" s="389"/>
      <c r="O91" s="390" t="s">
        <v>542</v>
      </c>
      <c r="P91" s="389"/>
      <c r="Q91" s="389"/>
      <c r="R91" s="391">
        <f>AVERAGE(R86:R90)</f>
        <v>1.9833333333333332</v>
      </c>
    </row>
    <row r="92" spans="1:18" x14ac:dyDescent="0.25">
      <c r="A92" s="387"/>
      <c r="B92" s="388"/>
      <c r="C92" s="389"/>
      <c r="D92" s="389"/>
      <c r="E92" s="389"/>
      <c r="F92" s="389"/>
      <c r="G92" s="389"/>
      <c r="H92" s="389"/>
      <c r="I92" s="389"/>
      <c r="J92" s="389"/>
      <c r="K92" s="389"/>
      <c r="L92" s="389"/>
      <c r="M92" s="389"/>
      <c r="N92" s="389"/>
      <c r="O92" s="390"/>
      <c r="P92" s="389"/>
      <c r="Q92" s="389"/>
      <c r="R92" s="16"/>
    </row>
    <row r="93" spans="1:18" x14ac:dyDescent="0.25">
      <c r="A93" s="387"/>
      <c r="B93" s="388"/>
      <c r="C93" s="389"/>
      <c r="D93" s="389"/>
      <c r="E93" s="389"/>
      <c r="F93" s="389"/>
      <c r="G93" s="389"/>
      <c r="H93" s="389"/>
      <c r="I93" s="389"/>
      <c r="J93" s="389"/>
      <c r="K93" s="389"/>
      <c r="L93" s="389"/>
      <c r="M93" s="389"/>
      <c r="N93" s="389"/>
      <c r="O93" s="390"/>
      <c r="P93" s="389"/>
      <c r="Q93" s="389"/>
      <c r="R93" s="16"/>
    </row>
    <row r="94" spans="1:18" ht="15.75" thickBot="1" x14ac:dyDescent="0.3">
      <c r="A94" s="387"/>
      <c r="B94" s="388"/>
      <c r="C94" s="389"/>
      <c r="D94" s="389"/>
      <c r="E94" s="389"/>
      <c r="F94" s="389"/>
      <c r="G94" s="389"/>
      <c r="H94" s="389"/>
      <c r="I94" s="389"/>
      <c r="J94" s="389"/>
      <c r="K94" s="389"/>
      <c r="L94" s="389"/>
      <c r="M94" s="389"/>
      <c r="N94" s="389"/>
      <c r="O94" s="390"/>
      <c r="P94" s="389"/>
      <c r="Q94" s="389"/>
      <c r="R94" s="407"/>
    </row>
    <row r="95" spans="1:18" ht="15.75" thickBot="1" x14ac:dyDescent="0.3">
      <c r="A95" s="529" t="s">
        <v>646</v>
      </c>
      <c r="B95" s="530"/>
      <c r="C95" s="530"/>
      <c r="D95" s="530"/>
      <c r="E95" s="530"/>
      <c r="F95" s="530"/>
      <c r="G95" s="530"/>
      <c r="H95" s="530"/>
      <c r="I95" s="530"/>
      <c r="J95" s="530"/>
      <c r="K95" s="530"/>
      <c r="L95" s="530"/>
      <c r="M95" s="530"/>
      <c r="N95" s="530"/>
      <c r="O95" s="530"/>
      <c r="P95" s="530"/>
      <c r="Q95" s="530"/>
      <c r="R95" s="531"/>
    </row>
    <row r="96" spans="1:18" x14ac:dyDescent="0.25">
      <c r="A96" s="532"/>
      <c r="B96" s="533"/>
      <c r="C96" s="541" t="s">
        <v>475</v>
      </c>
      <c r="D96" s="542"/>
      <c r="E96" s="542"/>
      <c r="F96" s="542"/>
      <c r="G96" s="544"/>
      <c r="H96" s="541" t="s">
        <v>474</v>
      </c>
      <c r="I96" s="542"/>
      <c r="J96" s="542"/>
      <c r="K96" s="542"/>
      <c r="L96" s="544"/>
      <c r="M96" s="541" t="s">
        <v>473</v>
      </c>
      <c r="N96" s="542"/>
      <c r="O96" s="542"/>
      <c r="P96" s="542"/>
      <c r="Q96" s="544"/>
      <c r="R96" s="549" t="s">
        <v>538</v>
      </c>
    </row>
    <row r="97" spans="1:18" x14ac:dyDescent="0.25">
      <c r="A97" s="534"/>
      <c r="B97" s="535"/>
      <c r="C97" s="371" t="s">
        <v>84</v>
      </c>
      <c r="D97" s="372" t="s">
        <v>85</v>
      </c>
      <c r="E97" s="372" t="s">
        <v>86</v>
      </c>
      <c r="F97" s="372" t="s">
        <v>87</v>
      </c>
      <c r="G97" s="373" t="s">
        <v>88</v>
      </c>
      <c r="H97" s="371" t="s">
        <v>84</v>
      </c>
      <c r="I97" s="372" t="s">
        <v>85</v>
      </c>
      <c r="J97" s="372" t="s">
        <v>86</v>
      </c>
      <c r="K97" s="372" t="s">
        <v>87</v>
      </c>
      <c r="L97" s="373" t="s">
        <v>88</v>
      </c>
      <c r="M97" s="371" t="s">
        <v>84</v>
      </c>
      <c r="N97" s="372" t="s">
        <v>85</v>
      </c>
      <c r="O97" s="372" t="s">
        <v>86</v>
      </c>
      <c r="P97" s="372" t="s">
        <v>87</v>
      </c>
      <c r="Q97" s="373" t="s">
        <v>88</v>
      </c>
      <c r="R97" s="550"/>
    </row>
    <row r="98" spans="1:18" x14ac:dyDescent="0.25">
      <c r="A98" s="392" t="s">
        <v>399</v>
      </c>
      <c r="B98" s="393" t="s">
        <v>487</v>
      </c>
      <c r="C98" s="377">
        <v>1</v>
      </c>
      <c r="D98" s="375">
        <v>2</v>
      </c>
      <c r="E98" s="375">
        <v>3</v>
      </c>
      <c r="F98" s="375">
        <v>1</v>
      </c>
      <c r="G98" s="378">
        <f>IF(C98="NA","-",AVERAGE(C98:F98))</f>
        <v>1.75</v>
      </c>
      <c r="H98" s="377">
        <v>2</v>
      </c>
      <c r="I98" s="375">
        <v>3</v>
      </c>
      <c r="J98" s="375">
        <v>1</v>
      </c>
      <c r="K98" s="375">
        <v>2</v>
      </c>
      <c r="L98" s="378">
        <f>IF(H98="NA","-",AVERAGE(H98:K98))</f>
        <v>2</v>
      </c>
      <c r="M98" s="377">
        <v>3</v>
      </c>
      <c r="N98" s="375">
        <v>1</v>
      </c>
      <c r="O98" s="375">
        <v>2</v>
      </c>
      <c r="P98" s="375">
        <v>3</v>
      </c>
      <c r="Q98" s="433">
        <f>IF(M98="NA","-",AVERAGE(M98:P98))</f>
        <v>2.25</v>
      </c>
      <c r="R98" s="394">
        <f>IF(G98="-","-",AVERAGE(G98,L98,Q98))</f>
        <v>2</v>
      </c>
    </row>
    <row r="99" spans="1:18" x14ac:dyDescent="0.25">
      <c r="A99" s="374" t="s">
        <v>398</v>
      </c>
      <c r="B99" s="361" t="s">
        <v>486</v>
      </c>
      <c r="C99" s="377">
        <v>3</v>
      </c>
      <c r="D99" s="375">
        <v>1</v>
      </c>
      <c r="E99" s="375">
        <v>3</v>
      </c>
      <c r="F99" s="375">
        <v>2</v>
      </c>
      <c r="G99" s="378">
        <f t="shared" ref="G99:G101" si="32">IF(C99="NA","-",AVERAGE(C99:F99))</f>
        <v>2.25</v>
      </c>
      <c r="H99" s="377">
        <v>3</v>
      </c>
      <c r="I99" s="375">
        <v>1</v>
      </c>
      <c r="J99" s="375">
        <v>3</v>
      </c>
      <c r="K99" s="375">
        <v>2</v>
      </c>
      <c r="L99" s="378">
        <f t="shared" ref="L99:L101" si="33">IF(H99="NA","-",AVERAGE(H99:K99))</f>
        <v>2.25</v>
      </c>
      <c r="M99" s="377">
        <v>1</v>
      </c>
      <c r="N99" s="375">
        <v>1</v>
      </c>
      <c r="O99" s="375">
        <v>3</v>
      </c>
      <c r="P99" s="375">
        <v>1</v>
      </c>
      <c r="Q99" s="433">
        <f t="shared" ref="Q99:Q101" si="34">IF(M99="NA","-",AVERAGE(M99:P99))</f>
        <v>1.5</v>
      </c>
      <c r="R99" s="394">
        <f t="shared" ref="R99:R101" si="35">IF(G99="-","-",AVERAGE(G99,L99,Q99))</f>
        <v>2</v>
      </c>
    </row>
    <row r="100" spans="1:18" x14ac:dyDescent="0.25">
      <c r="A100" s="408" t="s">
        <v>397</v>
      </c>
      <c r="B100" s="409" t="s">
        <v>647</v>
      </c>
      <c r="C100" s="411">
        <v>3</v>
      </c>
      <c r="D100" s="410">
        <v>2</v>
      </c>
      <c r="E100" s="410">
        <v>3</v>
      </c>
      <c r="F100" s="410">
        <v>2</v>
      </c>
      <c r="G100" s="378">
        <f t="shared" si="32"/>
        <v>2.5</v>
      </c>
      <c r="H100" s="411">
        <v>3</v>
      </c>
      <c r="I100" s="410">
        <v>2</v>
      </c>
      <c r="J100" s="410">
        <v>3</v>
      </c>
      <c r="K100" s="410">
        <v>2</v>
      </c>
      <c r="L100" s="378">
        <f t="shared" si="33"/>
        <v>2.5</v>
      </c>
      <c r="M100" s="411">
        <v>2</v>
      </c>
      <c r="N100" s="410">
        <v>1</v>
      </c>
      <c r="O100" s="410">
        <v>2</v>
      </c>
      <c r="P100" s="410">
        <v>2</v>
      </c>
      <c r="Q100" s="433">
        <f t="shared" si="34"/>
        <v>1.75</v>
      </c>
      <c r="R100" s="394">
        <f t="shared" si="35"/>
        <v>2.25</v>
      </c>
    </row>
    <row r="101" spans="1:18" ht="15.75" thickBot="1" x14ac:dyDescent="0.3">
      <c r="A101" s="380" t="s">
        <v>385</v>
      </c>
      <c r="B101" s="381" t="s">
        <v>335</v>
      </c>
      <c r="C101" s="382">
        <v>1</v>
      </c>
      <c r="D101" s="383">
        <v>3</v>
      </c>
      <c r="E101" s="383">
        <v>2</v>
      </c>
      <c r="F101" s="383">
        <v>1</v>
      </c>
      <c r="G101" s="385">
        <f t="shared" si="32"/>
        <v>1.75</v>
      </c>
      <c r="H101" s="382">
        <v>3</v>
      </c>
      <c r="I101" s="383">
        <v>2</v>
      </c>
      <c r="J101" s="383">
        <v>1</v>
      </c>
      <c r="K101" s="383">
        <v>3</v>
      </c>
      <c r="L101" s="385">
        <f t="shared" si="33"/>
        <v>2.25</v>
      </c>
      <c r="M101" s="382">
        <v>2</v>
      </c>
      <c r="N101" s="383">
        <v>1</v>
      </c>
      <c r="O101" s="383">
        <v>3</v>
      </c>
      <c r="P101" s="383">
        <v>2</v>
      </c>
      <c r="Q101" s="434">
        <f t="shared" si="34"/>
        <v>2</v>
      </c>
      <c r="R101" s="394">
        <f t="shared" si="35"/>
        <v>2</v>
      </c>
    </row>
    <row r="102" spans="1:18" ht="15.75" thickBot="1" x14ac:dyDescent="0.3">
      <c r="A102" s="387"/>
      <c r="B102" s="388"/>
      <c r="C102" s="389"/>
      <c r="D102" s="389"/>
      <c r="E102" s="389"/>
      <c r="F102" s="389"/>
      <c r="G102" s="389"/>
      <c r="H102" s="389"/>
      <c r="I102" s="389"/>
      <c r="J102" s="389"/>
      <c r="K102" s="389"/>
      <c r="L102" s="389"/>
      <c r="M102" s="389"/>
      <c r="N102" s="389"/>
      <c r="O102" s="390" t="s">
        <v>542</v>
      </c>
      <c r="P102" s="389"/>
      <c r="Q102" s="389"/>
      <c r="R102" s="391">
        <f>AVERAGE(R98:R101)</f>
        <v>2.0625</v>
      </c>
    </row>
    <row r="103" spans="1:18" ht="15.75" thickBot="1" x14ac:dyDescent="0.3">
      <c r="A103" s="387"/>
      <c r="B103" s="388"/>
      <c r="C103" s="389"/>
      <c r="D103" s="389"/>
      <c r="E103" s="389"/>
      <c r="F103" s="389"/>
      <c r="G103" s="389"/>
      <c r="H103" s="389"/>
      <c r="I103" s="389"/>
      <c r="J103" s="389"/>
      <c r="K103" s="389"/>
      <c r="L103" s="389"/>
      <c r="M103" s="389"/>
      <c r="N103" s="389"/>
      <c r="O103" s="389"/>
      <c r="P103" s="389"/>
      <c r="Q103" s="389"/>
      <c r="R103" s="389"/>
    </row>
    <row r="104" spans="1:18" ht="15.75" thickBot="1" x14ac:dyDescent="0.3">
      <c r="A104" s="553" t="s">
        <v>551</v>
      </c>
      <c r="B104" s="554"/>
      <c r="C104" s="530"/>
      <c r="D104" s="530"/>
      <c r="E104" s="530"/>
      <c r="F104" s="530"/>
      <c r="G104" s="530"/>
      <c r="H104" s="530"/>
      <c r="I104" s="530"/>
      <c r="J104" s="530"/>
      <c r="K104" s="530"/>
      <c r="L104" s="530"/>
      <c r="M104" s="530"/>
      <c r="N104" s="530"/>
      <c r="O104" s="530"/>
      <c r="P104" s="530"/>
      <c r="Q104" s="530"/>
      <c r="R104" s="531"/>
    </row>
    <row r="105" spans="1:18" x14ac:dyDescent="0.25">
      <c r="A105" s="532"/>
      <c r="B105" s="533"/>
      <c r="C105" s="536" t="s">
        <v>475</v>
      </c>
      <c r="D105" s="537"/>
      <c r="E105" s="537"/>
      <c r="F105" s="537"/>
      <c r="G105" s="538"/>
      <c r="H105" s="536" t="s">
        <v>474</v>
      </c>
      <c r="I105" s="537"/>
      <c r="J105" s="537"/>
      <c r="K105" s="537"/>
      <c r="L105" s="538"/>
      <c r="M105" s="536" t="s">
        <v>473</v>
      </c>
      <c r="N105" s="537"/>
      <c r="O105" s="537"/>
      <c r="P105" s="537"/>
      <c r="Q105" s="538"/>
      <c r="R105" s="539" t="s">
        <v>538</v>
      </c>
    </row>
    <row r="106" spans="1:18" x14ac:dyDescent="0.25">
      <c r="A106" s="534"/>
      <c r="B106" s="535"/>
      <c r="C106" s="371" t="s">
        <v>84</v>
      </c>
      <c r="D106" s="372" t="s">
        <v>85</v>
      </c>
      <c r="E106" s="372" t="s">
        <v>86</v>
      </c>
      <c r="F106" s="372" t="s">
        <v>87</v>
      </c>
      <c r="G106" s="373" t="s">
        <v>88</v>
      </c>
      <c r="H106" s="371" t="s">
        <v>84</v>
      </c>
      <c r="I106" s="372" t="s">
        <v>85</v>
      </c>
      <c r="J106" s="372" t="s">
        <v>86</v>
      </c>
      <c r="K106" s="372" t="s">
        <v>87</v>
      </c>
      <c r="L106" s="373" t="s">
        <v>88</v>
      </c>
      <c r="M106" s="371" t="s">
        <v>84</v>
      </c>
      <c r="N106" s="372" t="s">
        <v>85</v>
      </c>
      <c r="O106" s="372" t="s">
        <v>86</v>
      </c>
      <c r="P106" s="372" t="s">
        <v>87</v>
      </c>
      <c r="Q106" s="373" t="s">
        <v>88</v>
      </c>
      <c r="R106" s="540"/>
    </row>
    <row r="107" spans="1:18" x14ac:dyDescent="0.25">
      <c r="A107" s="392" t="s">
        <v>383</v>
      </c>
      <c r="B107" s="393" t="s">
        <v>504</v>
      </c>
      <c r="C107" s="377">
        <v>1</v>
      </c>
      <c r="D107" s="375">
        <v>2</v>
      </c>
      <c r="E107" s="375">
        <v>3</v>
      </c>
      <c r="F107" s="375">
        <v>1</v>
      </c>
      <c r="G107" s="378">
        <f>IF(C107="NA","-",AVERAGE(C107:F107))</f>
        <v>1.75</v>
      </c>
      <c r="H107" s="377">
        <v>2</v>
      </c>
      <c r="I107" s="375">
        <v>3</v>
      </c>
      <c r="J107" s="375">
        <v>1</v>
      </c>
      <c r="K107" s="375">
        <v>2</v>
      </c>
      <c r="L107" s="378">
        <f>IF(H107="NA","-",AVERAGE(H107:K107))</f>
        <v>2</v>
      </c>
      <c r="M107" s="377">
        <v>3</v>
      </c>
      <c r="N107" s="375">
        <v>1</v>
      </c>
      <c r="O107" s="375">
        <v>2</v>
      </c>
      <c r="P107" s="375">
        <v>3</v>
      </c>
      <c r="Q107" s="378">
        <f>IF(M107="NA","-",AVERAGE(M107:P107))</f>
        <v>2.25</v>
      </c>
      <c r="R107" s="398">
        <f>IF(G107="-","-",AVERAGE(G107,L107,Q107))</f>
        <v>2</v>
      </c>
    </row>
    <row r="108" spans="1:18" x14ac:dyDescent="0.25">
      <c r="A108" s="374" t="s">
        <v>382</v>
      </c>
      <c r="B108" s="361" t="s">
        <v>503</v>
      </c>
      <c r="C108" s="377">
        <v>1</v>
      </c>
      <c r="D108" s="375">
        <v>2</v>
      </c>
      <c r="E108" s="375">
        <v>3</v>
      </c>
      <c r="F108" s="375">
        <v>1</v>
      </c>
      <c r="G108" s="378">
        <f t="shared" ref="G108:G110" si="36">IF(C108="NA","-",AVERAGE(C108:F108))</f>
        <v>1.75</v>
      </c>
      <c r="H108" s="377">
        <v>2</v>
      </c>
      <c r="I108" s="375">
        <v>3</v>
      </c>
      <c r="J108" s="375">
        <v>1</v>
      </c>
      <c r="K108" s="375">
        <v>2</v>
      </c>
      <c r="L108" s="378">
        <f t="shared" ref="L108:L110" si="37">IF(H108="NA","-",AVERAGE(H108:K108))</f>
        <v>2</v>
      </c>
      <c r="M108" s="377">
        <v>3</v>
      </c>
      <c r="N108" s="375">
        <v>1</v>
      </c>
      <c r="O108" s="375">
        <v>2</v>
      </c>
      <c r="P108" s="375">
        <v>3</v>
      </c>
      <c r="Q108" s="378">
        <f t="shared" ref="Q108:Q110" si="38">IF(M108="NA","-",AVERAGE(M108:P108))</f>
        <v>2.25</v>
      </c>
      <c r="R108" s="398">
        <f t="shared" ref="R108:R110" si="39">IF(G108="-","-",AVERAGE(G108,L108,Q108))</f>
        <v>2</v>
      </c>
    </row>
    <row r="109" spans="1:18" x14ac:dyDescent="0.25">
      <c r="A109" s="374" t="s">
        <v>381</v>
      </c>
      <c r="B109" s="361" t="s">
        <v>502</v>
      </c>
      <c r="C109" s="377">
        <v>3</v>
      </c>
      <c r="D109" s="375">
        <v>1</v>
      </c>
      <c r="E109" s="375">
        <v>3</v>
      </c>
      <c r="F109" s="375">
        <v>2</v>
      </c>
      <c r="G109" s="378">
        <f t="shared" si="36"/>
        <v>2.25</v>
      </c>
      <c r="H109" s="377">
        <v>3</v>
      </c>
      <c r="I109" s="375">
        <v>1</v>
      </c>
      <c r="J109" s="375">
        <v>3</v>
      </c>
      <c r="K109" s="375">
        <v>2</v>
      </c>
      <c r="L109" s="378">
        <f t="shared" si="37"/>
        <v>2.25</v>
      </c>
      <c r="M109" s="377">
        <v>1</v>
      </c>
      <c r="N109" s="375">
        <v>1</v>
      </c>
      <c r="O109" s="375">
        <v>3</v>
      </c>
      <c r="P109" s="375">
        <v>1</v>
      </c>
      <c r="Q109" s="378">
        <f t="shared" si="38"/>
        <v>1.5</v>
      </c>
      <c r="R109" s="398">
        <f t="shared" si="39"/>
        <v>2</v>
      </c>
    </row>
    <row r="110" spans="1:18" ht="15.75" thickBot="1" x14ac:dyDescent="0.3">
      <c r="A110" s="380" t="s">
        <v>380</v>
      </c>
      <c r="B110" s="381" t="s">
        <v>335</v>
      </c>
      <c r="C110" s="382">
        <v>1</v>
      </c>
      <c r="D110" s="383">
        <v>3</v>
      </c>
      <c r="E110" s="383">
        <v>1</v>
      </c>
      <c r="F110" s="383">
        <v>3</v>
      </c>
      <c r="G110" s="385">
        <f t="shared" si="36"/>
        <v>2</v>
      </c>
      <c r="H110" s="382">
        <v>1</v>
      </c>
      <c r="I110" s="383">
        <v>3</v>
      </c>
      <c r="J110" s="383">
        <v>1</v>
      </c>
      <c r="K110" s="383">
        <v>3</v>
      </c>
      <c r="L110" s="385">
        <f t="shared" si="37"/>
        <v>2</v>
      </c>
      <c r="M110" s="382">
        <v>1</v>
      </c>
      <c r="N110" s="383">
        <v>3</v>
      </c>
      <c r="O110" s="383">
        <v>1</v>
      </c>
      <c r="P110" s="383">
        <v>3</v>
      </c>
      <c r="Q110" s="385">
        <f t="shared" si="38"/>
        <v>2</v>
      </c>
      <c r="R110" s="398">
        <f t="shared" si="39"/>
        <v>2</v>
      </c>
    </row>
    <row r="111" spans="1:18" ht="15.75" thickBot="1" x14ac:dyDescent="0.3">
      <c r="A111" s="387"/>
      <c r="B111" s="388"/>
      <c r="C111" s="389"/>
      <c r="D111" s="389"/>
      <c r="E111" s="389"/>
      <c r="F111" s="389"/>
      <c r="G111" s="389"/>
      <c r="H111" s="389"/>
      <c r="I111" s="389"/>
      <c r="J111" s="389"/>
      <c r="K111" s="389"/>
      <c r="L111" s="389"/>
      <c r="M111" s="389"/>
      <c r="N111" s="389"/>
      <c r="O111" s="390" t="s">
        <v>542</v>
      </c>
      <c r="P111" s="389"/>
      <c r="Q111" s="389"/>
      <c r="R111" s="391">
        <f>AVERAGE(R107:R110)</f>
        <v>2</v>
      </c>
    </row>
    <row r="112" spans="1:18" s="17" customFormat="1" ht="15.75" thickBot="1" x14ac:dyDescent="0.3">
      <c r="A112" s="387"/>
      <c r="B112" s="388"/>
      <c r="C112" s="389"/>
      <c r="D112" s="389"/>
      <c r="E112" s="389"/>
      <c r="F112" s="389"/>
      <c r="G112" s="389"/>
      <c r="H112" s="389"/>
      <c r="I112" s="389"/>
      <c r="J112" s="389"/>
      <c r="K112" s="389"/>
      <c r="L112" s="389"/>
      <c r="M112" s="389"/>
      <c r="N112" s="389"/>
      <c r="O112" s="389"/>
      <c r="P112" s="389"/>
      <c r="Q112" s="389"/>
      <c r="R112" s="389"/>
    </row>
    <row r="113" spans="1:18" ht="15.75" thickBot="1" x14ac:dyDescent="0.3">
      <c r="A113" s="529" t="s">
        <v>552</v>
      </c>
      <c r="B113" s="530"/>
      <c r="C113" s="530"/>
      <c r="D113" s="530"/>
      <c r="E113" s="530"/>
      <c r="F113" s="530"/>
      <c r="G113" s="530"/>
      <c r="H113" s="530"/>
      <c r="I113" s="530"/>
      <c r="J113" s="530"/>
      <c r="K113" s="530"/>
      <c r="L113" s="530"/>
      <c r="M113" s="530"/>
      <c r="N113" s="530"/>
      <c r="O113" s="530"/>
      <c r="P113" s="530"/>
      <c r="Q113" s="530"/>
      <c r="R113" s="531"/>
    </row>
    <row r="114" spans="1:18" x14ac:dyDescent="0.25">
      <c r="A114" s="532"/>
      <c r="B114" s="533"/>
      <c r="C114" s="541" t="s">
        <v>475</v>
      </c>
      <c r="D114" s="542"/>
      <c r="E114" s="542"/>
      <c r="F114" s="542"/>
      <c r="G114" s="544"/>
      <c r="H114" s="541" t="s">
        <v>474</v>
      </c>
      <c r="I114" s="542"/>
      <c r="J114" s="542"/>
      <c r="K114" s="542"/>
      <c r="L114" s="544"/>
      <c r="M114" s="541" t="s">
        <v>473</v>
      </c>
      <c r="N114" s="542"/>
      <c r="O114" s="542"/>
      <c r="P114" s="542"/>
      <c r="Q114" s="544"/>
      <c r="R114" s="549" t="s">
        <v>538</v>
      </c>
    </row>
    <row r="115" spans="1:18" x14ac:dyDescent="0.25">
      <c r="A115" s="534"/>
      <c r="B115" s="551"/>
      <c r="C115" s="371" t="s">
        <v>84</v>
      </c>
      <c r="D115" s="372" t="s">
        <v>85</v>
      </c>
      <c r="E115" s="372" t="s">
        <v>86</v>
      </c>
      <c r="F115" s="372" t="s">
        <v>87</v>
      </c>
      <c r="G115" s="373" t="s">
        <v>88</v>
      </c>
      <c r="H115" s="371" t="s">
        <v>84</v>
      </c>
      <c r="I115" s="372" t="s">
        <v>85</v>
      </c>
      <c r="J115" s="372" t="s">
        <v>86</v>
      </c>
      <c r="K115" s="372" t="s">
        <v>87</v>
      </c>
      <c r="L115" s="373" t="s">
        <v>88</v>
      </c>
      <c r="M115" s="371" t="s">
        <v>84</v>
      </c>
      <c r="N115" s="372" t="s">
        <v>85</v>
      </c>
      <c r="O115" s="372" t="s">
        <v>86</v>
      </c>
      <c r="P115" s="372" t="s">
        <v>87</v>
      </c>
      <c r="Q115" s="373" t="s">
        <v>88</v>
      </c>
      <c r="R115" s="550"/>
    </row>
    <row r="116" spans="1:18" x14ac:dyDescent="0.25">
      <c r="A116" s="374" t="s">
        <v>378</v>
      </c>
      <c r="B116" s="361" t="s">
        <v>501</v>
      </c>
      <c r="C116" s="377">
        <v>1</v>
      </c>
      <c r="D116" s="375">
        <v>2</v>
      </c>
      <c r="E116" s="375">
        <v>3</v>
      </c>
      <c r="F116" s="375">
        <v>1</v>
      </c>
      <c r="G116" s="378">
        <f>IF(C116="NA","-",AVERAGE(C116:F116))</f>
        <v>1.75</v>
      </c>
      <c r="H116" s="377">
        <v>2</v>
      </c>
      <c r="I116" s="375">
        <v>3</v>
      </c>
      <c r="J116" s="375">
        <v>1</v>
      </c>
      <c r="K116" s="375">
        <v>2</v>
      </c>
      <c r="L116" s="378">
        <f>IF(H116="NA","-",AVERAGE(H116:K116))</f>
        <v>2</v>
      </c>
      <c r="M116" s="377">
        <v>3</v>
      </c>
      <c r="N116" s="375">
        <v>1</v>
      </c>
      <c r="O116" s="375">
        <v>2</v>
      </c>
      <c r="P116" s="375">
        <v>3</v>
      </c>
      <c r="Q116" s="378">
        <f>IF(M116="NA","-",AVERAGE(M116:P116))</f>
        <v>2.25</v>
      </c>
      <c r="R116" s="379">
        <f>IF(G116="-","-",AVERAGE(G116,L116,Q116))</f>
        <v>2</v>
      </c>
    </row>
    <row r="117" spans="1:18" ht="30" customHeight="1" x14ac:dyDescent="0.25">
      <c r="A117" s="374" t="s">
        <v>376</v>
      </c>
      <c r="B117" s="361" t="s">
        <v>500</v>
      </c>
      <c r="C117" s="377">
        <v>1</v>
      </c>
      <c r="D117" s="375">
        <v>2</v>
      </c>
      <c r="E117" s="375">
        <v>3</v>
      </c>
      <c r="F117" s="375">
        <v>1</v>
      </c>
      <c r="G117" s="378">
        <f t="shared" ref="G117:G122" si="40">IF(C117="NA","-",AVERAGE(C117:F117))</f>
        <v>1.75</v>
      </c>
      <c r="H117" s="377">
        <v>2</v>
      </c>
      <c r="I117" s="375">
        <v>3</v>
      </c>
      <c r="J117" s="375">
        <v>1</v>
      </c>
      <c r="K117" s="375">
        <v>2</v>
      </c>
      <c r="L117" s="378">
        <f t="shared" ref="L117:L122" si="41">IF(H117="NA","-",AVERAGE(H117:K117))</f>
        <v>2</v>
      </c>
      <c r="M117" s="377">
        <v>3</v>
      </c>
      <c r="N117" s="375">
        <v>1</v>
      </c>
      <c r="O117" s="375">
        <v>2</v>
      </c>
      <c r="P117" s="375">
        <v>3</v>
      </c>
      <c r="Q117" s="378">
        <f t="shared" ref="Q117:Q122" si="42">IF(M117="NA","-",AVERAGE(M117:P117))</f>
        <v>2.25</v>
      </c>
      <c r="R117" s="379">
        <f t="shared" ref="R117:R122" si="43">IF(G117="-","-",AVERAGE(G117,L117,Q117))</f>
        <v>2</v>
      </c>
    </row>
    <row r="118" spans="1:18" x14ac:dyDescent="0.25">
      <c r="A118" s="374" t="s">
        <v>375</v>
      </c>
      <c r="B118" s="361" t="s">
        <v>499</v>
      </c>
      <c r="C118" s="377">
        <v>1</v>
      </c>
      <c r="D118" s="375">
        <v>2</v>
      </c>
      <c r="E118" s="375">
        <v>3</v>
      </c>
      <c r="F118" s="375">
        <v>1</v>
      </c>
      <c r="G118" s="378">
        <f t="shared" si="40"/>
        <v>1.75</v>
      </c>
      <c r="H118" s="377">
        <v>2</v>
      </c>
      <c r="I118" s="375">
        <v>3</v>
      </c>
      <c r="J118" s="375">
        <v>1</v>
      </c>
      <c r="K118" s="375">
        <v>2</v>
      </c>
      <c r="L118" s="378">
        <f t="shared" si="41"/>
        <v>2</v>
      </c>
      <c r="M118" s="377">
        <v>3</v>
      </c>
      <c r="N118" s="375">
        <v>1</v>
      </c>
      <c r="O118" s="375">
        <v>2</v>
      </c>
      <c r="P118" s="375">
        <v>3</v>
      </c>
      <c r="Q118" s="378">
        <f t="shared" si="42"/>
        <v>2.25</v>
      </c>
      <c r="R118" s="379">
        <f t="shared" si="43"/>
        <v>2</v>
      </c>
    </row>
    <row r="119" spans="1:18" x14ac:dyDescent="0.25">
      <c r="A119" s="374" t="s">
        <v>374</v>
      </c>
      <c r="B119" s="361" t="s">
        <v>498</v>
      </c>
      <c r="C119" s="377">
        <v>3</v>
      </c>
      <c r="D119" s="375">
        <v>1</v>
      </c>
      <c r="E119" s="375">
        <v>3</v>
      </c>
      <c r="F119" s="375">
        <v>2</v>
      </c>
      <c r="G119" s="378">
        <f t="shared" si="40"/>
        <v>2.25</v>
      </c>
      <c r="H119" s="377">
        <v>3</v>
      </c>
      <c r="I119" s="375">
        <v>1</v>
      </c>
      <c r="J119" s="375">
        <v>3</v>
      </c>
      <c r="K119" s="375">
        <v>2</v>
      </c>
      <c r="L119" s="378">
        <f t="shared" si="41"/>
        <v>2.25</v>
      </c>
      <c r="M119" s="377">
        <v>1</v>
      </c>
      <c r="N119" s="375">
        <v>1</v>
      </c>
      <c r="O119" s="375">
        <v>3</v>
      </c>
      <c r="P119" s="375">
        <v>1</v>
      </c>
      <c r="Q119" s="378">
        <f t="shared" si="42"/>
        <v>1.5</v>
      </c>
      <c r="R119" s="379">
        <f t="shared" si="43"/>
        <v>2</v>
      </c>
    </row>
    <row r="120" spans="1:18" ht="25.5" x14ac:dyDescent="0.25">
      <c r="A120" s="374" t="s">
        <v>373</v>
      </c>
      <c r="B120" s="361" t="s">
        <v>497</v>
      </c>
      <c r="C120" s="377">
        <v>3</v>
      </c>
      <c r="D120" s="375">
        <v>1</v>
      </c>
      <c r="E120" s="375">
        <v>3</v>
      </c>
      <c r="F120" s="375">
        <v>2</v>
      </c>
      <c r="G120" s="378">
        <f t="shared" si="40"/>
        <v>2.25</v>
      </c>
      <c r="H120" s="377">
        <v>3</v>
      </c>
      <c r="I120" s="375">
        <v>1</v>
      </c>
      <c r="J120" s="375">
        <v>3</v>
      </c>
      <c r="K120" s="375">
        <v>2</v>
      </c>
      <c r="L120" s="378">
        <f t="shared" si="41"/>
        <v>2.25</v>
      </c>
      <c r="M120" s="377">
        <v>1</v>
      </c>
      <c r="N120" s="375">
        <v>1</v>
      </c>
      <c r="O120" s="375">
        <v>3</v>
      </c>
      <c r="P120" s="375">
        <v>1</v>
      </c>
      <c r="Q120" s="378">
        <f t="shared" si="42"/>
        <v>1.5</v>
      </c>
      <c r="R120" s="379">
        <f t="shared" si="43"/>
        <v>2</v>
      </c>
    </row>
    <row r="121" spans="1:18" ht="25.5" x14ac:dyDescent="0.25">
      <c r="A121" s="374" t="s">
        <v>371</v>
      </c>
      <c r="B121" s="361" t="s">
        <v>496</v>
      </c>
      <c r="C121" s="377">
        <v>1</v>
      </c>
      <c r="D121" s="375">
        <v>2</v>
      </c>
      <c r="E121" s="375">
        <v>3</v>
      </c>
      <c r="F121" s="375">
        <v>2</v>
      </c>
      <c r="G121" s="378">
        <f t="shared" si="40"/>
        <v>2</v>
      </c>
      <c r="H121" s="377">
        <v>3</v>
      </c>
      <c r="I121" s="375">
        <v>1</v>
      </c>
      <c r="J121" s="375">
        <v>3</v>
      </c>
      <c r="K121" s="375">
        <v>2</v>
      </c>
      <c r="L121" s="378">
        <f t="shared" si="41"/>
        <v>2.25</v>
      </c>
      <c r="M121" s="377">
        <v>1</v>
      </c>
      <c r="N121" s="375">
        <v>1</v>
      </c>
      <c r="O121" s="375">
        <v>3</v>
      </c>
      <c r="P121" s="375">
        <v>1</v>
      </c>
      <c r="Q121" s="378">
        <f t="shared" si="42"/>
        <v>1.5</v>
      </c>
      <c r="R121" s="379">
        <f t="shared" si="43"/>
        <v>1.9166666666666667</v>
      </c>
    </row>
    <row r="122" spans="1:18" ht="15.75" thickBot="1" x14ac:dyDescent="0.3">
      <c r="A122" s="380" t="s">
        <v>366</v>
      </c>
      <c r="B122" s="381" t="s">
        <v>335</v>
      </c>
      <c r="C122" s="382">
        <v>2</v>
      </c>
      <c r="D122" s="383">
        <v>3</v>
      </c>
      <c r="E122" s="383">
        <v>1</v>
      </c>
      <c r="F122" s="383">
        <v>3</v>
      </c>
      <c r="G122" s="385">
        <f t="shared" si="40"/>
        <v>2.25</v>
      </c>
      <c r="H122" s="382">
        <v>3</v>
      </c>
      <c r="I122" s="383">
        <v>2</v>
      </c>
      <c r="J122" s="383">
        <v>1</v>
      </c>
      <c r="K122" s="383">
        <v>3</v>
      </c>
      <c r="L122" s="385">
        <f t="shared" si="41"/>
        <v>2.25</v>
      </c>
      <c r="M122" s="382">
        <v>2</v>
      </c>
      <c r="N122" s="383">
        <v>3</v>
      </c>
      <c r="O122" s="383">
        <v>1</v>
      </c>
      <c r="P122" s="383">
        <v>3</v>
      </c>
      <c r="Q122" s="385">
        <f t="shared" si="42"/>
        <v>2.25</v>
      </c>
      <c r="R122" s="379">
        <f t="shared" si="43"/>
        <v>2.25</v>
      </c>
    </row>
    <row r="123" spans="1:18" ht="15.75" thickBot="1" x14ac:dyDescent="0.3">
      <c r="A123" s="387"/>
      <c r="B123" s="388"/>
      <c r="C123" s="389"/>
      <c r="D123" s="389"/>
      <c r="E123" s="389"/>
      <c r="F123" s="389"/>
      <c r="G123" s="389"/>
      <c r="H123" s="389"/>
      <c r="I123" s="389"/>
      <c r="J123" s="389"/>
      <c r="K123" s="389"/>
      <c r="L123" s="389"/>
      <c r="M123" s="389"/>
      <c r="N123" s="389"/>
      <c r="O123" s="390" t="s">
        <v>542</v>
      </c>
      <c r="P123" s="389"/>
      <c r="Q123" s="389"/>
      <c r="R123" s="391">
        <f>AVERAGE(R116:R122)</f>
        <v>2.0238095238095237</v>
      </c>
    </row>
    <row r="124" spans="1:18" ht="15.75" thickBot="1" x14ac:dyDescent="0.3">
      <c r="A124" s="387"/>
      <c r="B124" s="388"/>
      <c r="C124" s="389"/>
      <c r="D124" s="389"/>
      <c r="E124" s="389"/>
      <c r="F124" s="389"/>
      <c r="G124" s="389"/>
      <c r="H124" s="389"/>
      <c r="I124" s="389"/>
      <c r="J124" s="389"/>
      <c r="K124" s="389"/>
      <c r="L124" s="389"/>
      <c r="M124" s="389"/>
      <c r="N124" s="389"/>
      <c r="O124" s="390"/>
      <c r="P124" s="389"/>
      <c r="Q124" s="389"/>
      <c r="R124" s="16"/>
    </row>
    <row r="125" spans="1:18" ht="15.75" thickBot="1" x14ac:dyDescent="0.3">
      <c r="A125" s="529" t="s">
        <v>553</v>
      </c>
      <c r="B125" s="530"/>
      <c r="C125" s="530"/>
      <c r="D125" s="530"/>
      <c r="E125" s="530"/>
      <c r="F125" s="530"/>
      <c r="G125" s="530"/>
      <c r="H125" s="530"/>
      <c r="I125" s="530"/>
      <c r="J125" s="530"/>
      <c r="K125" s="530"/>
      <c r="L125" s="530"/>
      <c r="M125" s="530"/>
      <c r="N125" s="530"/>
      <c r="O125" s="530"/>
      <c r="P125" s="530"/>
      <c r="Q125" s="530"/>
      <c r="R125" s="531"/>
    </row>
    <row r="126" spans="1:18" x14ac:dyDescent="0.25">
      <c r="A126" s="532"/>
      <c r="B126" s="533"/>
      <c r="C126" s="541" t="s">
        <v>475</v>
      </c>
      <c r="D126" s="542"/>
      <c r="E126" s="542"/>
      <c r="F126" s="542"/>
      <c r="G126" s="544"/>
      <c r="H126" s="541" t="s">
        <v>474</v>
      </c>
      <c r="I126" s="542"/>
      <c r="J126" s="542"/>
      <c r="K126" s="542"/>
      <c r="L126" s="544"/>
      <c r="M126" s="541" t="s">
        <v>473</v>
      </c>
      <c r="N126" s="542"/>
      <c r="O126" s="542"/>
      <c r="P126" s="542"/>
      <c r="Q126" s="543"/>
      <c r="R126" s="549" t="s">
        <v>538</v>
      </c>
    </row>
    <row r="127" spans="1:18" x14ac:dyDescent="0.25">
      <c r="A127" s="534"/>
      <c r="B127" s="535"/>
      <c r="C127" s="371" t="s">
        <v>84</v>
      </c>
      <c r="D127" s="372" t="s">
        <v>85</v>
      </c>
      <c r="E127" s="372" t="s">
        <v>86</v>
      </c>
      <c r="F127" s="372" t="s">
        <v>87</v>
      </c>
      <c r="G127" s="373" t="s">
        <v>88</v>
      </c>
      <c r="H127" s="371" t="s">
        <v>84</v>
      </c>
      <c r="I127" s="372" t="s">
        <v>85</v>
      </c>
      <c r="J127" s="372" t="s">
        <v>86</v>
      </c>
      <c r="K127" s="372" t="s">
        <v>87</v>
      </c>
      <c r="L127" s="373" t="s">
        <v>88</v>
      </c>
      <c r="M127" s="371" t="s">
        <v>84</v>
      </c>
      <c r="N127" s="372" t="s">
        <v>85</v>
      </c>
      <c r="O127" s="372" t="s">
        <v>86</v>
      </c>
      <c r="P127" s="372" t="s">
        <v>87</v>
      </c>
      <c r="Q127" s="413" t="s">
        <v>88</v>
      </c>
      <c r="R127" s="550"/>
    </row>
    <row r="128" spans="1:18" x14ac:dyDescent="0.25">
      <c r="A128" s="374" t="s">
        <v>364</v>
      </c>
      <c r="B128" s="361" t="s">
        <v>495</v>
      </c>
      <c r="C128" s="377">
        <v>1</v>
      </c>
      <c r="D128" s="375">
        <v>2</v>
      </c>
      <c r="E128" s="375">
        <v>1</v>
      </c>
      <c r="F128" s="375">
        <v>1</v>
      </c>
      <c r="G128" s="378">
        <f>IF(C128="NA","-",AVERAGE(C128:F128))</f>
        <v>1.25</v>
      </c>
      <c r="H128" s="377">
        <v>2</v>
      </c>
      <c r="I128" s="375">
        <v>2</v>
      </c>
      <c r="J128" s="375">
        <v>1</v>
      </c>
      <c r="K128" s="375">
        <v>1</v>
      </c>
      <c r="L128" s="378">
        <f>IF(H128="NA","-",AVERAGE(H128:K128))</f>
        <v>1.5</v>
      </c>
      <c r="M128" s="377">
        <v>2</v>
      </c>
      <c r="N128" s="375">
        <v>2</v>
      </c>
      <c r="O128" s="375">
        <v>1</v>
      </c>
      <c r="P128" s="375">
        <v>2</v>
      </c>
      <c r="Q128" s="378">
        <f>IF(M128="NA","-",AVERAGE(M128:P128))</f>
        <v>1.75</v>
      </c>
      <c r="R128" s="379">
        <f>IF(G128="-","-",AVERAGE(G128,L128,Q128))</f>
        <v>1.5</v>
      </c>
    </row>
    <row r="129" spans="1:18" x14ac:dyDescent="0.25">
      <c r="A129" s="374" t="s">
        <v>362</v>
      </c>
      <c r="B129" s="361" t="s">
        <v>494</v>
      </c>
      <c r="C129" s="377" t="s">
        <v>276</v>
      </c>
      <c r="D129" s="375" t="s">
        <v>276</v>
      </c>
      <c r="E129" s="375" t="s">
        <v>276</v>
      </c>
      <c r="F129" s="375" t="s">
        <v>276</v>
      </c>
      <c r="G129" s="378" t="str">
        <f t="shared" ref="G129:G130" si="44">IF(C129="NA","-",AVERAGE(C129:F129))</f>
        <v>-</v>
      </c>
      <c r="H129" s="377" t="s">
        <v>276</v>
      </c>
      <c r="I129" s="375" t="s">
        <v>276</v>
      </c>
      <c r="J129" s="375" t="s">
        <v>276</v>
      </c>
      <c r="K129" s="375" t="s">
        <v>276</v>
      </c>
      <c r="L129" s="378" t="str">
        <f t="shared" ref="L129:L130" si="45">IF(H129="NA","-",AVERAGE(H129:K129))</f>
        <v>-</v>
      </c>
      <c r="M129" s="377" t="s">
        <v>276</v>
      </c>
      <c r="N129" s="375" t="s">
        <v>276</v>
      </c>
      <c r="O129" s="375" t="s">
        <v>276</v>
      </c>
      <c r="P129" s="375" t="s">
        <v>276</v>
      </c>
      <c r="Q129" s="378" t="str">
        <f t="shared" ref="Q129:Q130" si="46">IF(M129="NA","-",AVERAGE(M129:P129))</f>
        <v>-</v>
      </c>
      <c r="R129" s="379" t="str">
        <f t="shared" ref="R129:R130" si="47">IF(G129="-","-",AVERAGE(G129,L129,Q129))</f>
        <v>-</v>
      </c>
    </row>
    <row r="130" spans="1:18" x14ac:dyDescent="0.25">
      <c r="A130" s="374" t="s">
        <v>360</v>
      </c>
      <c r="B130" s="361" t="s">
        <v>493</v>
      </c>
      <c r="C130" s="377" t="s">
        <v>276</v>
      </c>
      <c r="D130" s="375" t="s">
        <v>276</v>
      </c>
      <c r="E130" s="375" t="s">
        <v>276</v>
      </c>
      <c r="F130" s="375" t="s">
        <v>276</v>
      </c>
      <c r="G130" s="378" t="str">
        <f t="shared" si="44"/>
        <v>-</v>
      </c>
      <c r="H130" s="377" t="s">
        <v>276</v>
      </c>
      <c r="I130" s="375" t="s">
        <v>276</v>
      </c>
      <c r="J130" s="375" t="s">
        <v>276</v>
      </c>
      <c r="K130" s="375" t="s">
        <v>276</v>
      </c>
      <c r="L130" s="378" t="str">
        <f t="shared" si="45"/>
        <v>-</v>
      </c>
      <c r="M130" s="377" t="s">
        <v>276</v>
      </c>
      <c r="N130" s="375" t="s">
        <v>276</v>
      </c>
      <c r="O130" s="375" t="s">
        <v>276</v>
      </c>
      <c r="P130" s="375" t="s">
        <v>276</v>
      </c>
      <c r="Q130" s="378" t="str">
        <f t="shared" si="46"/>
        <v>-</v>
      </c>
      <c r="R130" s="379" t="str">
        <f t="shared" si="47"/>
        <v>-</v>
      </c>
    </row>
    <row r="131" spans="1:18" ht="15.75" thickBot="1" x14ac:dyDescent="0.3">
      <c r="A131" s="380" t="s">
        <v>352</v>
      </c>
      <c r="B131" s="381" t="s">
        <v>335</v>
      </c>
      <c r="C131" s="382">
        <v>2</v>
      </c>
      <c r="D131" s="383">
        <v>1</v>
      </c>
      <c r="E131" s="383">
        <v>2</v>
      </c>
      <c r="F131" s="383">
        <v>2</v>
      </c>
      <c r="G131" s="385">
        <f>IF(C131="NA","-",AVERAGE(C131:F131))</f>
        <v>1.75</v>
      </c>
      <c r="H131" s="382">
        <v>2</v>
      </c>
      <c r="I131" s="383">
        <v>3</v>
      </c>
      <c r="J131" s="383">
        <v>1</v>
      </c>
      <c r="K131" s="383">
        <v>3</v>
      </c>
      <c r="L131" s="385">
        <f>IF(H131="NA","-",AVERAGE(H131:K131))</f>
        <v>2.25</v>
      </c>
      <c r="M131" s="382">
        <v>3</v>
      </c>
      <c r="N131" s="383">
        <v>3</v>
      </c>
      <c r="O131" s="383">
        <v>2</v>
      </c>
      <c r="P131" s="383">
        <v>2</v>
      </c>
      <c r="Q131" s="385">
        <f>IF(M131="NA","-",AVERAGE(M131:P131))</f>
        <v>2.5</v>
      </c>
      <c r="R131" s="386">
        <f>IF(G131="-","-",AVERAGE(G131,L131,Q131))</f>
        <v>2.1666666666666665</v>
      </c>
    </row>
    <row r="132" spans="1:18" ht="14.45" customHeight="1" thickBot="1" x14ac:dyDescent="0.3">
      <c r="A132" s="387"/>
      <c r="B132" s="388"/>
      <c r="C132" s="389"/>
      <c r="D132" s="389"/>
      <c r="E132" s="389"/>
      <c r="F132" s="389"/>
      <c r="G132" s="389"/>
      <c r="H132" s="389"/>
      <c r="I132" s="389"/>
      <c r="J132" s="389"/>
      <c r="K132" s="389"/>
      <c r="L132" s="389"/>
      <c r="M132" s="389"/>
      <c r="N132" s="389"/>
      <c r="O132" s="390" t="s">
        <v>542</v>
      </c>
      <c r="P132" s="389"/>
      <c r="Q132" s="389"/>
      <c r="R132" s="391">
        <f>AVERAGE(R128:R131)</f>
        <v>1.8333333333333333</v>
      </c>
    </row>
    <row r="133" spans="1:18" ht="12" customHeight="1" thickBot="1" x14ac:dyDescent="0.3">
      <c r="A133" s="395"/>
      <c r="B133" s="412"/>
      <c r="C133" s="389"/>
      <c r="D133" s="389"/>
      <c r="E133" s="389"/>
      <c r="F133" s="389"/>
      <c r="G133" s="389"/>
      <c r="H133" s="389"/>
      <c r="I133" s="389"/>
      <c r="J133" s="389"/>
      <c r="K133" s="389"/>
      <c r="L133" s="396"/>
      <c r="M133" s="396"/>
      <c r="N133" s="396"/>
      <c r="O133" s="396"/>
      <c r="P133" s="396"/>
      <c r="Q133" s="396"/>
      <c r="R133" s="396"/>
    </row>
    <row r="134" spans="1:18" ht="15.75" thickBot="1" x14ac:dyDescent="0.3">
      <c r="A134" s="529" t="s">
        <v>549</v>
      </c>
      <c r="B134" s="530"/>
      <c r="C134" s="530"/>
      <c r="D134" s="530"/>
      <c r="E134" s="530"/>
      <c r="F134" s="530"/>
      <c r="G134" s="530"/>
      <c r="H134" s="530"/>
      <c r="I134" s="530"/>
      <c r="J134" s="530"/>
      <c r="K134" s="530"/>
      <c r="L134" s="530"/>
      <c r="M134" s="530"/>
      <c r="N134" s="530"/>
      <c r="O134" s="530"/>
      <c r="P134" s="530"/>
      <c r="Q134" s="530"/>
      <c r="R134" s="531"/>
    </row>
    <row r="135" spans="1:18" x14ac:dyDescent="0.25">
      <c r="A135" s="532"/>
      <c r="B135" s="533"/>
      <c r="C135" s="541" t="s">
        <v>475</v>
      </c>
      <c r="D135" s="542"/>
      <c r="E135" s="542"/>
      <c r="F135" s="542"/>
      <c r="G135" s="544"/>
      <c r="H135" s="541" t="s">
        <v>474</v>
      </c>
      <c r="I135" s="542"/>
      <c r="J135" s="542"/>
      <c r="K135" s="542"/>
      <c r="L135" s="544"/>
      <c r="M135" s="541" t="s">
        <v>473</v>
      </c>
      <c r="N135" s="542"/>
      <c r="O135" s="542"/>
      <c r="P135" s="542"/>
      <c r="Q135" s="544"/>
      <c r="R135" s="549" t="s">
        <v>538</v>
      </c>
    </row>
    <row r="136" spans="1:18" x14ac:dyDescent="0.25">
      <c r="A136" s="534"/>
      <c r="B136" s="535"/>
      <c r="C136" s="371" t="s">
        <v>84</v>
      </c>
      <c r="D136" s="372" t="s">
        <v>85</v>
      </c>
      <c r="E136" s="372" t="s">
        <v>86</v>
      </c>
      <c r="F136" s="372" t="s">
        <v>87</v>
      </c>
      <c r="G136" s="373" t="s">
        <v>88</v>
      </c>
      <c r="H136" s="371" t="s">
        <v>84</v>
      </c>
      <c r="I136" s="372" t="s">
        <v>85</v>
      </c>
      <c r="J136" s="372" t="s">
        <v>86</v>
      </c>
      <c r="K136" s="372" t="s">
        <v>87</v>
      </c>
      <c r="L136" s="373" t="s">
        <v>88</v>
      </c>
      <c r="M136" s="371" t="s">
        <v>84</v>
      </c>
      <c r="N136" s="372" t="s">
        <v>85</v>
      </c>
      <c r="O136" s="372" t="s">
        <v>86</v>
      </c>
      <c r="P136" s="372" t="s">
        <v>87</v>
      </c>
      <c r="Q136" s="373" t="s">
        <v>88</v>
      </c>
      <c r="R136" s="550"/>
    </row>
    <row r="137" spans="1:18" x14ac:dyDescent="0.25">
      <c r="A137" s="374" t="s">
        <v>350</v>
      </c>
      <c r="B137" s="414" t="s">
        <v>483</v>
      </c>
      <c r="C137" s="377">
        <v>1</v>
      </c>
      <c r="D137" s="375">
        <v>2</v>
      </c>
      <c r="E137" s="375">
        <v>3</v>
      </c>
      <c r="F137" s="375">
        <v>1</v>
      </c>
      <c r="G137" s="378">
        <f>IF(C137="NA","-",AVERAGE(C137:F137))</f>
        <v>1.75</v>
      </c>
      <c r="H137" s="377">
        <v>2</v>
      </c>
      <c r="I137" s="375">
        <v>3</v>
      </c>
      <c r="J137" s="375">
        <v>1</v>
      </c>
      <c r="K137" s="375">
        <v>2</v>
      </c>
      <c r="L137" s="378">
        <f>IF(H137="NA","-",AVERAGE(H137:K137))</f>
        <v>2</v>
      </c>
      <c r="M137" s="377">
        <v>3</v>
      </c>
      <c r="N137" s="375">
        <v>1</v>
      </c>
      <c r="O137" s="375">
        <v>2</v>
      </c>
      <c r="P137" s="375">
        <v>3</v>
      </c>
      <c r="Q137" s="378">
        <f>IF(M137="NA","-",AVERAGE(M137:P137))</f>
        <v>2.25</v>
      </c>
      <c r="R137" s="379">
        <f>IF(G137="-","-",AVERAGE(G137,L137,Q137))</f>
        <v>2</v>
      </c>
    </row>
    <row r="138" spans="1:18" x14ac:dyDescent="0.25">
      <c r="A138" s="374" t="s">
        <v>562</v>
      </c>
      <c r="B138" s="414" t="s">
        <v>482</v>
      </c>
      <c r="C138" s="377">
        <v>3</v>
      </c>
      <c r="D138" s="375">
        <v>1</v>
      </c>
      <c r="E138" s="375">
        <v>3</v>
      </c>
      <c r="F138" s="375">
        <v>2</v>
      </c>
      <c r="G138" s="378">
        <f t="shared" ref="G138:G141" si="48">IF(C138="NA","-",AVERAGE(C138:F138))</f>
        <v>2.25</v>
      </c>
      <c r="H138" s="377">
        <v>3</v>
      </c>
      <c r="I138" s="375">
        <v>1</v>
      </c>
      <c r="J138" s="375">
        <v>3</v>
      </c>
      <c r="K138" s="375">
        <v>2</v>
      </c>
      <c r="L138" s="378">
        <f t="shared" ref="L138:L141" si="49">IF(H138="NA","-",AVERAGE(H138:K138))</f>
        <v>2.25</v>
      </c>
      <c r="M138" s="377">
        <v>1</v>
      </c>
      <c r="N138" s="375">
        <v>1</v>
      </c>
      <c r="O138" s="375">
        <v>3</v>
      </c>
      <c r="P138" s="375">
        <v>1</v>
      </c>
      <c r="Q138" s="378">
        <f t="shared" ref="Q138:Q141" si="50">IF(M138="NA","-",AVERAGE(M138:P138))</f>
        <v>1.5</v>
      </c>
      <c r="R138" s="379">
        <f t="shared" ref="R138:R141" si="51">IF(G138="-","-",AVERAGE(G138,L138,Q138))</f>
        <v>2</v>
      </c>
    </row>
    <row r="139" spans="1:18" x14ac:dyDescent="0.25">
      <c r="A139" s="374" t="s">
        <v>563</v>
      </c>
      <c r="B139" s="414" t="s">
        <v>481</v>
      </c>
      <c r="C139" s="377">
        <v>1</v>
      </c>
      <c r="D139" s="375">
        <v>2</v>
      </c>
      <c r="E139" s="375">
        <v>3</v>
      </c>
      <c r="F139" s="375">
        <v>1</v>
      </c>
      <c r="G139" s="378">
        <f t="shared" si="48"/>
        <v>1.75</v>
      </c>
      <c r="H139" s="377">
        <v>2</v>
      </c>
      <c r="I139" s="375">
        <v>3</v>
      </c>
      <c r="J139" s="375">
        <v>1</v>
      </c>
      <c r="K139" s="375">
        <v>2</v>
      </c>
      <c r="L139" s="378">
        <f t="shared" si="49"/>
        <v>2</v>
      </c>
      <c r="M139" s="377">
        <v>3</v>
      </c>
      <c r="N139" s="375">
        <v>1</v>
      </c>
      <c r="O139" s="375">
        <v>2</v>
      </c>
      <c r="P139" s="375">
        <v>3</v>
      </c>
      <c r="Q139" s="378">
        <f t="shared" si="50"/>
        <v>2.25</v>
      </c>
      <c r="R139" s="379">
        <f t="shared" si="51"/>
        <v>2</v>
      </c>
    </row>
    <row r="140" spans="1:18" x14ac:dyDescent="0.25">
      <c r="A140" s="403" t="s">
        <v>564</v>
      </c>
      <c r="B140" s="400" t="s">
        <v>480</v>
      </c>
      <c r="C140" s="377">
        <v>3</v>
      </c>
      <c r="D140" s="375">
        <v>1</v>
      </c>
      <c r="E140" s="375">
        <v>3</v>
      </c>
      <c r="F140" s="375">
        <v>2</v>
      </c>
      <c r="G140" s="378">
        <f t="shared" si="48"/>
        <v>2.25</v>
      </c>
      <c r="H140" s="377">
        <v>3</v>
      </c>
      <c r="I140" s="375">
        <v>1</v>
      </c>
      <c r="J140" s="375">
        <v>3</v>
      </c>
      <c r="K140" s="375">
        <v>2</v>
      </c>
      <c r="L140" s="378">
        <f t="shared" si="49"/>
        <v>2.25</v>
      </c>
      <c r="M140" s="377">
        <v>1</v>
      </c>
      <c r="N140" s="375">
        <v>1</v>
      </c>
      <c r="O140" s="375">
        <v>3</v>
      </c>
      <c r="P140" s="375">
        <v>1</v>
      </c>
      <c r="Q140" s="378">
        <f t="shared" si="50"/>
        <v>1.5</v>
      </c>
      <c r="R140" s="379">
        <f t="shared" si="51"/>
        <v>2</v>
      </c>
    </row>
    <row r="141" spans="1:18" ht="15.75" thickBot="1" x14ac:dyDescent="0.3">
      <c r="A141" s="380" t="s">
        <v>348</v>
      </c>
      <c r="B141" s="415" t="s">
        <v>335</v>
      </c>
      <c r="C141" s="382">
        <v>1</v>
      </c>
      <c r="D141" s="383">
        <v>2</v>
      </c>
      <c r="E141" s="383">
        <v>3</v>
      </c>
      <c r="F141" s="383">
        <v>1</v>
      </c>
      <c r="G141" s="385">
        <f t="shared" si="48"/>
        <v>1.75</v>
      </c>
      <c r="H141" s="382">
        <v>3</v>
      </c>
      <c r="I141" s="383">
        <v>2</v>
      </c>
      <c r="J141" s="383">
        <v>1</v>
      </c>
      <c r="K141" s="383">
        <v>3</v>
      </c>
      <c r="L141" s="385">
        <f t="shared" si="49"/>
        <v>2.25</v>
      </c>
      <c r="M141" s="382">
        <v>1</v>
      </c>
      <c r="N141" s="383">
        <v>3</v>
      </c>
      <c r="O141" s="383">
        <v>2</v>
      </c>
      <c r="P141" s="383">
        <v>1</v>
      </c>
      <c r="Q141" s="385">
        <f t="shared" si="50"/>
        <v>1.75</v>
      </c>
      <c r="R141" s="379">
        <f t="shared" si="51"/>
        <v>1.9166666666666667</v>
      </c>
    </row>
    <row r="142" spans="1:18" ht="14.45" customHeight="1" thickBot="1" x14ac:dyDescent="0.3">
      <c r="A142" s="387"/>
      <c r="B142" s="388"/>
      <c r="C142" s="389"/>
      <c r="D142" s="389"/>
      <c r="E142" s="389"/>
      <c r="F142" s="389"/>
      <c r="G142" s="389"/>
      <c r="H142" s="389"/>
      <c r="I142" s="389"/>
      <c r="J142" s="389"/>
      <c r="K142" s="389"/>
      <c r="L142" s="389"/>
      <c r="M142" s="389"/>
      <c r="N142" s="389"/>
      <c r="O142" s="390" t="s">
        <v>542</v>
      </c>
      <c r="P142" s="389"/>
      <c r="Q142" s="389"/>
      <c r="R142" s="391">
        <f>AVERAGE(R137:R141)</f>
        <v>1.9833333333333332</v>
      </c>
    </row>
    <row r="143" spans="1:18" ht="12" customHeight="1" thickBot="1" x14ac:dyDescent="0.3">
      <c r="A143" s="416"/>
      <c r="B143" s="412"/>
      <c r="C143" s="396"/>
      <c r="D143" s="396"/>
      <c r="E143" s="396"/>
      <c r="F143" s="396"/>
      <c r="G143" s="396"/>
      <c r="H143" s="396"/>
      <c r="I143" s="396"/>
      <c r="J143" s="396"/>
      <c r="K143" s="396"/>
      <c r="L143" s="396"/>
      <c r="M143" s="396"/>
      <c r="N143" s="396"/>
      <c r="O143" s="396"/>
      <c r="P143" s="396"/>
      <c r="Q143" s="396"/>
      <c r="R143" s="396"/>
    </row>
    <row r="144" spans="1:18" ht="15.75" thickBot="1" x14ac:dyDescent="0.3">
      <c r="A144" s="529" t="s">
        <v>554</v>
      </c>
      <c r="B144" s="530"/>
      <c r="C144" s="530"/>
      <c r="D144" s="530"/>
      <c r="E144" s="530"/>
      <c r="F144" s="530"/>
      <c r="G144" s="530"/>
      <c r="H144" s="530"/>
      <c r="I144" s="530"/>
      <c r="J144" s="530"/>
      <c r="K144" s="530"/>
      <c r="L144" s="530"/>
      <c r="M144" s="530"/>
      <c r="N144" s="530"/>
      <c r="O144" s="530"/>
      <c r="P144" s="530"/>
      <c r="Q144" s="530"/>
      <c r="R144" s="531"/>
    </row>
    <row r="145" spans="1:18" x14ac:dyDescent="0.25">
      <c r="A145" s="532"/>
      <c r="B145" s="533"/>
      <c r="C145" s="541" t="s">
        <v>475</v>
      </c>
      <c r="D145" s="542"/>
      <c r="E145" s="542"/>
      <c r="F145" s="542"/>
      <c r="G145" s="544"/>
      <c r="H145" s="541" t="s">
        <v>474</v>
      </c>
      <c r="I145" s="542"/>
      <c r="J145" s="542"/>
      <c r="K145" s="542"/>
      <c r="L145" s="544"/>
      <c r="M145" s="541" t="s">
        <v>473</v>
      </c>
      <c r="N145" s="542"/>
      <c r="O145" s="542"/>
      <c r="P145" s="542"/>
      <c r="Q145" s="544"/>
      <c r="R145" s="549" t="s">
        <v>538</v>
      </c>
    </row>
    <row r="146" spans="1:18" x14ac:dyDescent="0.25">
      <c r="A146" s="534"/>
      <c r="B146" s="535"/>
      <c r="C146" s="371" t="s">
        <v>84</v>
      </c>
      <c r="D146" s="372" t="s">
        <v>85</v>
      </c>
      <c r="E146" s="372" t="s">
        <v>86</v>
      </c>
      <c r="F146" s="372" t="s">
        <v>87</v>
      </c>
      <c r="G146" s="373" t="s">
        <v>88</v>
      </c>
      <c r="H146" s="371" t="s">
        <v>84</v>
      </c>
      <c r="I146" s="372" t="s">
        <v>85</v>
      </c>
      <c r="J146" s="372" t="s">
        <v>86</v>
      </c>
      <c r="K146" s="372" t="s">
        <v>87</v>
      </c>
      <c r="L146" s="373" t="s">
        <v>88</v>
      </c>
      <c r="M146" s="371" t="s">
        <v>84</v>
      </c>
      <c r="N146" s="372" t="s">
        <v>85</v>
      </c>
      <c r="O146" s="372" t="s">
        <v>86</v>
      </c>
      <c r="P146" s="372" t="s">
        <v>87</v>
      </c>
      <c r="Q146" s="373" t="s">
        <v>88</v>
      </c>
      <c r="R146" s="550"/>
    </row>
    <row r="147" spans="1:18" x14ac:dyDescent="0.25">
      <c r="A147" s="392" t="s">
        <v>346</v>
      </c>
      <c r="B147" s="393" t="s">
        <v>628</v>
      </c>
      <c r="C147" s="377">
        <v>1</v>
      </c>
      <c r="D147" s="375">
        <v>2</v>
      </c>
      <c r="E147" s="375">
        <v>3</v>
      </c>
      <c r="F147" s="375">
        <v>1</v>
      </c>
      <c r="G147" s="378">
        <f>IF(C147="NA","-",AVERAGE(C147:F147))</f>
        <v>1.75</v>
      </c>
      <c r="H147" s="377">
        <v>2</v>
      </c>
      <c r="I147" s="375">
        <v>3</v>
      </c>
      <c r="J147" s="375">
        <v>1</v>
      </c>
      <c r="K147" s="375">
        <v>2</v>
      </c>
      <c r="L147" s="378">
        <f>IF(H147="NA","-",AVERAGE(H147:K147))</f>
        <v>2</v>
      </c>
      <c r="M147" s="377">
        <v>3</v>
      </c>
      <c r="N147" s="375">
        <v>1</v>
      </c>
      <c r="O147" s="375">
        <v>2</v>
      </c>
      <c r="P147" s="375">
        <v>3</v>
      </c>
      <c r="Q147" s="378">
        <f>IF(M147="NA","-",AVERAGE(M147:P147))</f>
        <v>2.25</v>
      </c>
      <c r="R147" s="379">
        <f>IF(G147="-","-",AVERAGE(G147,L147,Q147))</f>
        <v>2</v>
      </c>
    </row>
    <row r="148" spans="1:18" x14ac:dyDescent="0.25">
      <c r="A148" s="374" t="s">
        <v>565</v>
      </c>
      <c r="B148" s="414" t="s">
        <v>479</v>
      </c>
      <c r="C148" s="377">
        <v>3</v>
      </c>
      <c r="D148" s="375">
        <v>1</v>
      </c>
      <c r="E148" s="375">
        <v>3</v>
      </c>
      <c r="F148" s="375">
        <v>2</v>
      </c>
      <c r="G148" s="378">
        <f t="shared" ref="G148:G154" si="52">IF(C148="NA","-",AVERAGE(C148:F148))</f>
        <v>2.25</v>
      </c>
      <c r="H148" s="377">
        <v>3</v>
      </c>
      <c r="I148" s="375">
        <v>1</v>
      </c>
      <c r="J148" s="375">
        <v>3</v>
      </c>
      <c r="K148" s="375">
        <v>2</v>
      </c>
      <c r="L148" s="378">
        <f t="shared" ref="L148:L154" si="53">IF(H148="NA","-",AVERAGE(H148:K148))</f>
        <v>2.25</v>
      </c>
      <c r="M148" s="377">
        <v>1</v>
      </c>
      <c r="N148" s="375">
        <v>1</v>
      </c>
      <c r="O148" s="375">
        <v>3</v>
      </c>
      <c r="P148" s="375">
        <v>1</v>
      </c>
      <c r="Q148" s="378">
        <f t="shared" ref="Q148:Q154" si="54">IF(M148="NA","-",AVERAGE(M148:P148))</f>
        <v>1.5</v>
      </c>
      <c r="R148" s="379">
        <f t="shared" ref="R148:R154" si="55">IF(G148="-","-",AVERAGE(G148,L148,Q148))</f>
        <v>2</v>
      </c>
    </row>
    <row r="149" spans="1:18" x14ac:dyDescent="0.25">
      <c r="A149" s="374" t="s">
        <v>566</v>
      </c>
      <c r="B149" s="414" t="s">
        <v>478</v>
      </c>
      <c r="C149" s="377">
        <v>1</v>
      </c>
      <c r="D149" s="375">
        <v>2</v>
      </c>
      <c r="E149" s="375">
        <v>3</v>
      </c>
      <c r="F149" s="375">
        <v>1</v>
      </c>
      <c r="G149" s="378">
        <f t="shared" si="52"/>
        <v>1.75</v>
      </c>
      <c r="H149" s="377">
        <v>2</v>
      </c>
      <c r="I149" s="375">
        <v>3</v>
      </c>
      <c r="J149" s="375">
        <v>1</v>
      </c>
      <c r="K149" s="375">
        <v>2</v>
      </c>
      <c r="L149" s="378">
        <f t="shared" si="53"/>
        <v>2</v>
      </c>
      <c r="M149" s="377">
        <v>3</v>
      </c>
      <c r="N149" s="375">
        <v>1</v>
      </c>
      <c r="O149" s="375">
        <v>2</v>
      </c>
      <c r="P149" s="375">
        <v>3</v>
      </c>
      <c r="Q149" s="378">
        <f t="shared" si="54"/>
        <v>2.25</v>
      </c>
      <c r="R149" s="379">
        <f t="shared" si="55"/>
        <v>2</v>
      </c>
    </row>
    <row r="150" spans="1:18" ht="25.5" x14ac:dyDescent="0.25">
      <c r="A150" s="374" t="s">
        <v>567</v>
      </c>
      <c r="B150" s="414" t="s">
        <v>477</v>
      </c>
      <c r="C150" s="377">
        <v>1</v>
      </c>
      <c r="D150" s="375">
        <v>2</v>
      </c>
      <c r="E150" s="375">
        <v>3</v>
      </c>
      <c r="F150" s="375">
        <v>1</v>
      </c>
      <c r="G150" s="378">
        <f t="shared" si="52"/>
        <v>1.75</v>
      </c>
      <c r="H150" s="377">
        <v>2</v>
      </c>
      <c r="I150" s="375">
        <v>3</v>
      </c>
      <c r="J150" s="375">
        <v>1</v>
      </c>
      <c r="K150" s="375">
        <v>2</v>
      </c>
      <c r="L150" s="378">
        <f t="shared" si="53"/>
        <v>2</v>
      </c>
      <c r="M150" s="377">
        <v>3</v>
      </c>
      <c r="N150" s="375">
        <v>1</v>
      </c>
      <c r="O150" s="375">
        <v>2</v>
      </c>
      <c r="P150" s="375">
        <v>3</v>
      </c>
      <c r="Q150" s="378">
        <f t="shared" si="54"/>
        <v>2.25</v>
      </c>
      <c r="R150" s="379">
        <f t="shared" si="55"/>
        <v>2</v>
      </c>
    </row>
    <row r="151" spans="1:18" ht="25.5" x14ac:dyDescent="0.25">
      <c r="A151" s="374" t="s">
        <v>568</v>
      </c>
      <c r="B151" s="414" t="s">
        <v>476</v>
      </c>
      <c r="C151" s="377">
        <v>3</v>
      </c>
      <c r="D151" s="375">
        <v>1</v>
      </c>
      <c r="E151" s="375">
        <v>3</v>
      </c>
      <c r="F151" s="375">
        <v>2</v>
      </c>
      <c r="G151" s="378">
        <f t="shared" si="52"/>
        <v>2.25</v>
      </c>
      <c r="H151" s="377">
        <v>3</v>
      </c>
      <c r="I151" s="375">
        <v>1</v>
      </c>
      <c r="J151" s="375">
        <v>3</v>
      </c>
      <c r="K151" s="375">
        <v>2</v>
      </c>
      <c r="L151" s="378">
        <f t="shared" si="53"/>
        <v>2.25</v>
      </c>
      <c r="M151" s="377">
        <v>1</v>
      </c>
      <c r="N151" s="375">
        <v>1</v>
      </c>
      <c r="O151" s="375">
        <v>3</v>
      </c>
      <c r="P151" s="375">
        <v>1</v>
      </c>
      <c r="Q151" s="378">
        <f t="shared" si="54"/>
        <v>1.5</v>
      </c>
      <c r="R151" s="379">
        <f t="shared" si="55"/>
        <v>2</v>
      </c>
    </row>
    <row r="152" spans="1:18" ht="25.5" x14ac:dyDescent="0.25">
      <c r="A152" s="408" t="s">
        <v>629</v>
      </c>
      <c r="B152" s="417" t="s">
        <v>631</v>
      </c>
      <c r="C152" s="377">
        <v>3</v>
      </c>
      <c r="D152" s="375">
        <v>1</v>
      </c>
      <c r="E152" s="375">
        <v>3</v>
      </c>
      <c r="F152" s="375">
        <v>3</v>
      </c>
      <c r="G152" s="378">
        <f t="shared" si="52"/>
        <v>2.5</v>
      </c>
      <c r="H152" s="377">
        <v>1</v>
      </c>
      <c r="I152" s="375">
        <v>1</v>
      </c>
      <c r="J152" s="375">
        <v>2</v>
      </c>
      <c r="K152" s="375">
        <v>2</v>
      </c>
      <c r="L152" s="378">
        <f t="shared" si="53"/>
        <v>1.5</v>
      </c>
      <c r="M152" s="377">
        <v>2</v>
      </c>
      <c r="N152" s="375">
        <v>1</v>
      </c>
      <c r="O152" s="375">
        <v>2</v>
      </c>
      <c r="P152" s="375">
        <v>2</v>
      </c>
      <c r="Q152" s="378">
        <f t="shared" si="54"/>
        <v>1.75</v>
      </c>
      <c r="R152" s="379">
        <f t="shared" si="55"/>
        <v>1.9166666666666667</v>
      </c>
    </row>
    <row r="153" spans="1:18" ht="15" customHeight="1" x14ac:dyDescent="0.25">
      <c r="A153" s="408" t="s">
        <v>632</v>
      </c>
      <c r="B153" s="417" t="s">
        <v>630</v>
      </c>
      <c r="C153" s="377">
        <v>3</v>
      </c>
      <c r="D153" s="375">
        <v>1</v>
      </c>
      <c r="E153" s="375">
        <v>3</v>
      </c>
      <c r="F153" s="375">
        <v>1</v>
      </c>
      <c r="G153" s="378">
        <f t="shared" si="52"/>
        <v>2</v>
      </c>
      <c r="H153" s="377">
        <v>1</v>
      </c>
      <c r="I153" s="375">
        <v>1</v>
      </c>
      <c r="J153" s="375">
        <v>2</v>
      </c>
      <c r="K153" s="375">
        <v>2</v>
      </c>
      <c r="L153" s="378">
        <f t="shared" si="53"/>
        <v>1.5</v>
      </c>
      <c r="M153" s="377">
        <v>2</v>
      </c>
      <c r="N153" s="375">
        <v>1</v>
      </c>
      <c r="O153" s="375">
        <v>2</v>
      </c>
      <c r="P153" s="375">
        <v>2</v>
      </c>
      <c r="Q153" s="378">
        <f t="shared" si="54"/>
        <v>1.75</v>
      </c>
      <c r="R153" s="379">
        <f t="shared" si="55"/>
        <v>1.75</v>
      </c>
    </row>
    <row r="154" spans="1:18" ht="15.75" thickBot="1" x14ac:dyDescent="0.3">
      <c r="A154" s="380" t="s">
        <v>344</v>
      </c>
      <c r="B154" s="415" t="s">
        <v>335</v>
      </c>
      <c r="C154" s="382">
        <v>1</v>
      </c>
      <c r="D154" s="383">
        <v>2</v>
      </c>
      <c r="E154" s="383">
        <v>3</v>
      </c>
      <c r="F154" s="383">
        <v>1</v>
      </c>
      <c r="G154" s="385">
        <f t="shared" si="52"/>
        <v>1.75</v>
      </c>
      <c r="H154" s="382">
        <v>3</v>
      </c>
      <c r="I154" s="383">
        <v>2</v>
      </c>
      <c r="J154" s="383">
        <v>1</v>
      </c>
      <c r="K154" s="383">
        <v>3</v>
      </c>
      <c r="L154" s="385">
        <f t="shared" si="53"/>
        <v>2.25</v>
      </c>
      <c r="M154" s="382">
        <v>1</v>
      </c>
      <c r="N154" s="383">
        <v>3</v>
      </c>
      <c r="O154" s="383">
        <v>2</v>
      </c>
      <c r="P154" s="383">
        <v>1</v>
      </c>
      <c r="Q154" s="385">
        <f t="shared" si="54"/>
        <v>1.75</v>
      </c>
      <c r="R154" s="379">
        <f t="shared" si="55"/>
        <v>1.9166666666666667</v>
      </c>
    </row>
    <row r="155" spans="1:18" ht="14.45" customHeight="1" thickBot="1" x14ac:dyDescent="0.3">
      <c r="A155" s="387"/>
      <c r="B155" s="388"/>
      <c r="C155" s="389"/>
      <c r="D155" s="389"/>
      <c r="E155" s="389"/>
      <c r="F155" s="389"/>
      <c r="G155" s="389"/>
      <c r="H155" s="389"/>
      <c r="I155" s="389"/>
      <c r="J155" s="389"/>
      <c r="K155" s="389"/>
      <c r="L155" s="389"/>
      <c r="M155" s="389"/>
      <c r="N155" s="389"/>
      <c r="O155" s="390" t="s">
        <v>542</v>
      </c>
      <c r="P155" s="389"/>
      <c r="Q155" s="389"/>
      <c r="R155" s="391">
        <f>AVERAGE(R147:R154)</f>
        <v>1.9479166666666665</v>
      </c>
    </row>
    <row r="156" spans="1:18" s="17" customFormat="1" ht="15.75" thickBot="1" x14ac:dyDescent="0.3">
      <c r="A156" s="387"/>
      <c r="B156" s="418"/>
      <c r="C156" s="389"/>
      <c r="D156" s="389"/>
      <c r="E156" s="389"/>
      <c r="F156" s="389"/>
      <c r="G156" s="389"/>
      <c r="H156" s="389"/>
      <c r="I156" s="389"/>
      <c r="J156" s="389"/>
      <c r="K156" s="389"/>
      <c r="L156" s="389"/>
      <c r="M156" s="389"/>
      <c r="N156" s="389"/>
      <c r="O156" s="389"/>
      <c r="P156" s="389"/>
      <c r="Q156" s="389"/>
      <c r="R156" s="389"/>
    </row>
    <row r="157" spans="1:18" ht="15.75" thickBot="1" x14ac:dyDescent="0.3">
      <c r="A157" s="529" t="s">
        <v>555</v>
      </c>
      <c r="B157" s="530"/>
      <c r="C157" s="530"/>
      <c r="D157" s="530"/>
      <c r="E157" s="530"/>
      <c r="F157" s="530"/>
      <c r="G157" s="530"/>
      <c r="H157" s="530"/>
      <c r="I157" s="530"/>
      <c r="J157" s="530"/>
      <c r="K157" s="530"/>
      <c r="L157" s="530"/>
      <c r="M157" s="530"/>
      <c r="N157" s="530"/>
      <c r="O157" s="530"/>
      <c r="P157" s="530"/>
      <c r="Q157" s="530"/>
      <c r="R157" s="531"/>
    </row>
    <row r="158" spans="1:18" x14ac:dyDescent="0.25">
      <c r="A158" s="532"/>
      <c r="B158" s="533"/>
      <c r="C158" s="541" t="s">
        <v>475</v>
      </c>
      <c r="D158" s="542"/>
      <c r="E158" s="542"/>
      <c r="F158" s="542"/>
      <c r="G158" s="544"/>
      <c r="H158" s="541" t="s">
        <v>474</v>
      </c>
      <c r="I158" s="542"/>
      <c r="J158" s="542"/>
      <c r="K158" s="542"/>
      <c r="L158" s="544"/>
      <c r="M158" s="541" t="s">
        <v>473</v>
      </c>
      <c r="N158" s="542"/>
      <c r="O158" s="542"/>
      <c r="P158" s="542"/>
      <c r="Q158" s="544"/>
      <c r="R158" s="549" t="s">
        <v>538</v>
      </c>
    </row>
    <row r="159" spans="1:18" x14ac:dyDescent="0.25">
      <c r="A159" s="534"/>
      <c r="B159" s="535"/>
      <c r="C159" s="371" t="s">
        <v>84</v>
      </c>
      <c r="D159" s="372" t="s">
        <v>85</v>
      </c>
      <c r="E159" s="372" t="s">
        <v>86</v>
      </c>
      <c r="F159" s="372" t="s">
        <v>87</v>
      </c>
      <c r="G159" s="373" t="s">
        <v>88</v>
      </c>
      <c r="H159" s="371" t="s">
        <v>84</v>
      </c>
      <c r="I159" s="372" t="s">
        <v>85</v>
      </c>
      <c r="J159" s="372" t="s">
        <v>86</v>
      </c>
      <c r="K159" s="372" t="s">
        <v>87</v>
      </c>
      <c r="L159" s="373" t="s">
        <v>88</v>
      </c>
      <c r="M159" s="371" t="s">
        <v>84</v>
      </c>
      <c r="N159" s="372" t="s">
        <v>85</v>
      </c>
      <c r="O159" s="372" t="s">
        <v>86</v>
      </c>
      <c r="P159" s="372" t="s">
        <v>87</v>
      </c>
      <c r="Q159" s="373" t="s">
        <v>88</v>
      </c>
      <c r="R159" s="550"/>
    </row>
    <row r="160" spans="1:18" x14ac:dyDescent="0.25">
      <c r="A160" s="374" t="s">
        <v>569</v>
      </c>
      <c r="B160" s="361" t="s">
        <v>633</v>
      </c>
      <c r="C160" s="377">
        <v>3</v>
      </c>
      <c r="D160" s="375">
        <v>1</v>
      </c>
      <c r="E160" s="375">
        <v>3</v>
      </c>
      <c r="F160" s="375">
        <v>2</v>
      </c>
      <c r="G160" s="378">
        <f>IF(C160="NA","-",AVERAGE(C160:F160))</f>
        <v>2.25</v>
      </c>
      <c r="H160" s="377">
        <v>3</v>
      </c>
      <c r="I160" s="375">
        <v>1</v>
      </c>
      <c r="J160" s="375">
        <v>3</v>
      </c>
      <c r="K160" s="375">
        <v>2</v>
      </c>
      <c r="L160" s="378">
        <f>IF(H160="NA","-",AVERAGE(H160:K160))</f>
        <v>2.25</v>
      </c>
      <c r="M160" s="377">
        <v>1</v>
      </c>
      <c r="N160" s="375">
        <v>1</v>
      </c>
      <c r="O160" s="375">
        <v>3</v>
      </c>
      <c r="P160" s="375">
        <v>1</v>
      </c>
      <c r="Q160" s="378">
        <f>IF(M160="NA","-",AVERAGE(M160:P160))</f>
        <v>1.5</v>
      </c>
      <c r="R160" s="379">
        <f>IF(G160="-","-",AVERAGE(G160,L160,Q160))</f>
        <v>2</v>
      </c>
    </row>
    <row r="161" spans="1:18" x14ac:dyDescent="0.25">
      <c r="A161" s="374" t="s">
        <v>570</v>
      </c>
      <c r="B161" s="361" t="s">
        <v>820</v>
      </c>
      <c r="C161" s="377">
        <v>1</v>
      </c>
      <c r="D161" s="375">
        <v>2</v>
      </c>
      <c r="E161" s="375">
        <v>3</v>
      </c>
      <c r="F161" s="375">
        <v>1</v>
      </c>
      <c r="G161" s="378">
        <f t="shared" ref="G161:G164" si="56">IF(C161="NA","-",AVERAGE(C161:F161))</f>
        <v>1.75</v>
      </c>
      <c r="H161" s="377">
        <v>2</v>
      </c>
      <c r="I161" s="375">
        <v>3</v>
      </c>
      <c r="J161" s="375">
        <v>1</v>
      </c>
      <c r="K161" s="375">
        <v>2</v>
      </c>
      <c r="L161" s="378">
        <f t="shared" ref="L161:L164" si="57">IF(H161="NA","-",AVERAGE(H161:K161))</f>
        <v>2</v>
      </c>
      <c r="M161" s="377">
        <v>3</v>
      </c>
      <c r="N161" s="375">
        <v>1</v>
      </c>
      <c r="O161" s="375">
        <v>2</v>
      </c>
      <c r="P161" s="375">
        <v>3</v>
      </c>
      <c r="Q161" s="378">
        <f t="shared" ref="Q161:Q164" si="58">IF(M161="NA","-",AVERAGE(M161:P161))</f>
        <v>2.25</v>
      </c>
      <c r="R161" s="379">
        <f t="shared" ref="R161:R164" si="59">IF(G161="-","-",AVERAGE(G161,L161,Q161))</f>
        <v>2</v>
      </c>
    </row>
    <row r="162" spans="1:18" x14ac:dyDescent="0.25">
      <c r="A162" s="408" t="s">
        <v>816</v>
      </c>
      <c r="B162" s="409" t="s">
        <v>818</v>
      </c>
      <c r="C162" s="377">
        <v>1</v>
      </c>
      <c r="D162" s="375">
        <v>3</v>
      </c>
      <c r="E162" s="375">
        <v>3</v>
      </c>
      <c r="F162" s="375">
        <v>0</v>
      </c>
      <c r="G162" s="378">
        <f t="shared" si="56"/>
        <v>1.75</v>
      </c>
      <c r="H162" s="377">
        <v>1</v>
      </c>
      <c r="I162" s="375">
        <v>3</v>
      </c>
      <c r="J162" s="375">
        <v>1</v>
      </c>
      <c r="K162" s="375">
        <v>2</v>
      </c>
      <c r="L162" s="378">
        <f t="shared" si="57"/>
        <v>1.75</v>
      </c>
      <c r="M162" s="377">
        <v>1</v>
      </c>
      <c r="N162" s="375">
        <v>1</v>
      </c>
      <c r="O162" s="375">
        <v>1</v>
      </c>
      <c r="P162" s="375">
        <v>2</v>
      </c>
      <c r="Q162" s="378">
        <f t="shared" si="58"/>
        <v>1.25</v>
      </c>
      <c r="R162" s="379">
        <f t="shared" si="59"/>
        <v>1.5833333333333333</v>
      </c>
    </row>
    <row r="163" spans="1:18" x14ac:dyDescent="0.25">
      <c r="A163" s="408" t="s">
        <v>817</v>
      </c>
      <c r="B163" s="409" t="s">
        <v>819</v>
      </c>
      <c r="C163" s="377">
        <v>3</v>
      </c>
      <c r="D163" s="375">
        <v>4</v>
      </c>
      <c r="E163" s="375">
        <v>3</v>
      </c>
      <c r="F163" s="375">
        <v>1</v>
      </c>
      <c r="G163" s="378">
        <f t="shared" si="56"/>
        <v>2.75</v>
      </c>
      <c r="H163" s="377">
        <v>1</v>
      </c>
      <c r="I163" s="375">
        <v>3</v>
      </c>
      <c r="J163" s="375">
        <v>1</v>
      </c>
      <c r="K163" s="375">
        <v>2</v>
      </c>
      <c r="L163" s="378">
        <f t="shared" si="57"/>
        <v>1.75</v>
      </c>
      <c r="M163" s="377">
        <v>3</v>
      </c>
      <c r="N163" s="375">
        <v>1</v>
      </c>
      <c r="O163" s="375">
        <v>1</v>
      </c>
      <c r="P163" s="375">
        <v>3</v>
      </c>
      <c r="Q163" s="378">
        <f t="shared" si="58"/>
        <v>2</v>
      </c>
      <c r="R163" s="379">
        <f t="shared" si="59"/>
        <v>2.1666666666666665</v>
      </c>
    </row>
    <row r="164" spans="1:18" ht="15.75" thickBot="1" x14ac:dyDescent="0.3">
      <c r="A164" s="380" t="s">
        <v>336</v>
      </c>
      <c r="B164" s="381" t="s">
        <v>335</v>
      </c>
      <c r="C164" s="382">
        <v>1</v>
      </c>
      <c r="D164" s="383">
        <v>2</v>
      </c>
      <c r="E164" s="383">
        <v>3</v>
      </c>
      <c r="F164" s="383">
        <v>1</v>
      </c>
      <c r="G164" s="385">
        <f t="shared" si="56"/>
        <v>1.75</v>
      </c>
      <c r="H164" s="382">
        <v>3</v>
      </c>
      <c r="I164" s="383">
        <v>2</v>
      </c>
      <c r="J164" s="383">
        <v>1</v>
      </c>
      <c r="K164" s="383">
        <v>3</v>
      </c>
      <c r="L164" s="385">
        <f t="shared" si="57"/>
        <v>2.25</v>
      </c>
      <c r="M164" s="382">
        <v>1</v>
      </c>
      <c r="N164" s="383">
        <v>3</v>
      </c>
      <c r="O164" s="383">
        <v>2</v>
      </c>
      <c r="P164" s="383">
        <v>1</v>
      </c>
      <c r="Q164" s="385">
        <f t="shared" si="58"/>
        <v>1.75</v>
      </c>
      <c r="R164" s="379">
        <f t="shared" si="59"/>
        <v>1.9166666666666667</v>
      </c>
    </row>
    <row r="165" spans="1:18" ht="15.75" thickBot="1" x14ac:dyDescent="0.3">
      <c r="A165" s="387"/>
      <c r="B165" s="388"/>
      <c r="C165" s="389"/>
      <c r="D165" s="389"/>
      <c r="E165" s="389"/>
      <c r="F165" s="389"/>
      <c r="G165" s="389"/>
      <c r="H165" s="389"/>
      <c r="I165" s="389"/>
      <c r="J165" s="389"/>
      <c r="K165" s="389"/>
      <c r="L165" s="389"/>
      <c r="M165" s="389"/>
      <c r="N165" s="389"/>
      <c r="O165" s="390" t="s">
        <v>542</v>
      </c>
      <c r="P165" s="389"/>
      <c r="Q165" s="389"/>
      <c r="R165" s="391">
        <f>AVERAGE(R160:R164)</f>
        <v>1.9333333333333331</v>
      </c>
    </row>
    <row r="166" spans="1:18" ht="15.75" thickBot="1" x14ac:dyDescent="0.3">
      <c r="A166" s="387"/>
      <c r="B166" s="412"/>
      <c r="C166" s="396"/>
      <c r="D166" s="396"/>
      <c r="E166" s="396"/>
      <c r="F166" s="396"/>
      <c r="G166" s="396"/>
      <c r="H166" s="396"/>
      <c r="I166" s="396"/>
      <c r="J166" s="396"/>
      <c r="K166" s="396"/>
      <c r="L166" s="396"/>
      <c r="M166" s="396"/>
      <c r="N166" s="396"/>
      <c r="O166" s="396"/>
      <c r="P166" s="396"/>
      <c r="Q166" s="396"/>
      <c r="R166" s="396"/>
    </row>
    <row r="167" spans="1:18" ht="15.75" thickBot="1" x14ac:dyDescent="0.3">
      <c r="A167" s="529" t="s">
        <v>556</v>
      </c>
      <c r="B167" s="530"/>
      <c r="C167" s="530"/>
      <c r="D167" s="530"/>
      <c r="E167" s="530"/>
      <c r="F167" s="530"/>
      <c r="G167" s="530"/>
      <c r="H167" s="530"/>
      <c r="I167" s="530"/>
      <c r="J167" s="530"/>
      <c r="K167" s="530"/>
      <c r="L167" s="530"/>
      <c r="M167" s="530"/>
      <c r="N167" s="530"/>
      <c r="O167" s="530"/>
      <c r="P167" s="530"/>
      <c r="Q167" s="530"/>
      <c r="R167" s="531"/>
    </row>
    <row r="168" spans="1:18" x14ac:dyDescent="0.25">
      <c r="A168" s="532"/>
      <c r="B168" s="533"/>
      <c r="C168" s="541" t="s">
        <v>475</v>
      </c>
      <c r="D168" s="542"/>
      <c r="E168" s="542"/>
      <c r="F168" s="542"/>
      <c r="G168" s="544"/>
      <c r="H168" s="541" t="s">
        <v>474</v>
      </c>
      <c r="I168" s="542"/>
      <c r="J168" s="542"/>
      <c r="K168" s="542"/>
      <c r="L168" s="544"/>
      <c r="M168" s="541" t="s">
        <v>473</v>
      </c>
      <c r="N168" s="542"/>
      <c r="O168" s="542"/>
      <c r="P168" s="542"/>
      <c r="Q168" s="544"/>
      <c r="R168" s="549" t="s">
        <v>538</v>
      </c>
    </row>
    <row r="169" spans="1:18" x14ac:dyDescent="0.25">
      <c r="A169" s="534"/>
      <c r="B169" s="535"/>
      <c r="C169" s="371" t="s">
        <v>84</v>
      </c>
      <c r="D169" s="372" t="s">
        <v>85</v>
      </c>
      <c r="E169" s="372" t="s">
        <v>86</v>
      </c>
      <c r="F169" s="372" t="s">
        <v>87</v>
      </c>
      <c r="G169" s="373" t="s">
        <v>88</v>
      </c>
      <c r="H169" s="371" t="s">
        <v>84</v>
      </c>
      <c r="I169" s="372" t="s">
        <v>85</v>
      </c>
      <c r="J169" s="372" t="s">
        <v>86</v>
      </c>
      <c r="K169" s="372" t="s">
        <v>87</v>
      </c>
      <c r="L169" s="373" t="s">
        <v>88</v>
      </c>
      <c r="M169" s="371" t="s">
        <v>84</v>
      </c>
      <c r="N169" s="372" t="s">
        <v>85</v>
      </c>
      <c r="O169" s="372" t="s">
        <v>86</v>
      </c>
      <c r="P169" s="372" t="s">
        <v>87</v>
      </c>
      <c r="Q169" s="373" t="s">
        <v>88</v>
      </c>
      <c r="R169" s="550"/>
    </row>
    <row r="170" spans="1:18" ht="25.5" x14ac:dyDescent="0.25">
      <c r="A170" s="374" t="s">
        <v>571</v>
      </c>
      <c r="B170" s="361" t="s">
        <v>472</v>
      </c>
      <c r="C170" s="377">
        <v>3</v>
      </c>
      <c r="D170" s="375">
        <v>1</v>
      </c>
      <c r="E170" s="375">
        <v>3</v>
      </c>
      <c r="F170" s="375">
        <v>2</v>
      </c>
      <c r="G170" s="378">
        <f>IF(C170="NA","-",AVERAGE(C170:F170))</f>
        <v>2.25</v>
      </c>
      <c r="H170" s="377">
        <v>3</v>
      </c>
      <c r="I170" s="375">
        <v>1</v>
      </c>
      <c r="J170" s="375">
        <v>3</v>
      </c>
      <c r="K170" s="375">
        <v>2</v>
      </c>
      <c r="L170" s="378">
        <f>IF(H170="NA","-",AVERAGE(H170:K170))</f>
        <v>2.25</v>
      </c>
      <c r="M170" s="377">
        <v>1</v>
      </c>
      <c r="N170" s="375">
        <v>1</v>
      </c>
      <c r="O170" s="375">
        <v>3</v>
      </c>
      <c r="P170" s="375">
        <v>1</v>
      </c>
      <c r="Q170" s="378">
        <f>IF(M170="NA","-",AVERAGE(M170:P170))</f>
        <v>1.5</v>
      </c>
      <c r="R170" s="379">
        <f>IF(G170="-","-",AVERAGE(G170,L170,Q170))</f>
        <v>2</v>
      </c>
    </row>
    <row r="171" spans="1:18" x14ac:dyDescent="0.25">
      <c r="A171" s="374" t="s">
        <v>572</v>
      </c>
      <c r="B171" s="361" t="s">
        <v>471</v>
      </c>
      <c r="C171" s="377">
        <v>1</v>
      </c>
      <c r="D171" s="375">
        <v>2</v>
      </c>
      <c r="E171" s="375">
        <v>3</v>
      </c>
      <c r="F171" s="375">
        <v>1</v>
      </c>
      <c r="G171" s="378">
        <f t="shared" ref="G171:G178" si="60">IF(C171="NA","-",AVERAGE(C171:F171))</f>
        <v>1.75</v>
      </c>
      <c r="H171" s="377">
        <v>2</v>
      </c>
      <c r="I171" s="375">
        <v>3</v>
      </c>
      <c r="J171" s="375">
        <v>1</v>
      </c>
      <c r="K171" s="375">
        <v>2</v>
      </c>
      <c r="L171" s="378">
        <f t="shared" ref="L171:L178" si="61">IF(H171="NA","-",AVERAGE(H171:K171))</f>
        <v>2</v>
      </c>
      <c r="M171" s="377">
        <v>3</v>
      </c>
      <c r="N171" s="375">
        <v>1</v>
      </c>
      <c r="O171" s="375">
        <v>2</v>
      </c>
      <c r="P171" s="375">
        <v>3</v>
      </c>
      <c r="Q171" s="378">
        <f t="shared" ref="Q171:Q178" si="62">IF(M171="NA","-",AVERAGE(M171:P171))</f>
        <v>2.25</v>
      </c>
      <c r="R171" s="379">
        <f t="shared" ref="R171:R178" si="63">IF(G171="-","-",AVERAGE(G171,L171,Q171))</f>
        <v>2</v>
      </c>
    </row>
    <row r="172" spans="1:18" x14ac:dyDescent="0.25">
      <c r="A172" s="374" t="s">
        <v>573</v>
      </c>
      <c r="B172" s="361" t="s">
        <v>470</v>
      </c>
      <c r="C172" s="377">
        <v>1</v>
      </c>
      <c r="D172" s="375">
        <v>2</v>
      </c>
      <c r="E172" s="375">
        <v>3</v>
      </c>
      <c r="F172" s="375">
        <v>1</v>
      </c>
      <c r="G172" s="378">
        <f t="shared" si="60"/>
        <v>1.75</v>
      </c>
      <c r="H172" s="377">
        <v>2</v>
      </c>
      <c r="I172" s="375">
        <v>3</v>
      </c>
      <c r="J172" s="375">
        <v>1</v>
      </c>
      <c r="K172" s="375">
        <v>2</v>
      </c>
      <c r="L172" s="378">
        <f t="shared" si="61"/>
        <v>2</v>
      </c>
      <c r="M172" s="377">
        <v>3</v>
      </c>
      <c r="N172" s="375">
        <v>1</v>
      </c>
      <c r="O172" s="375">
        <v>2</v>
      </c>
      <c r="P172" s="375">
        <v>3</v>
      </c>
      <c r="Q172" s="378">
        <f t="shared" si="62"/>
        <v>2.25</v>
      </c>
      <c r="R172" s="379">
        <f t="shared" si="63"/>
        <v>2</v>
      </c>
    </row>
    <row r="173" spans="1:18" x14ac:dyDescent="0.25">
      <c r="A173" s="374" t="s">
        <v>574</v>
      </c>
      <c r="B173" s="361" t="s">
        <v>469</v>
      </c>
      <c r="C173" s="377">
        <v>1</v>
      </c>
      <c r="D173" s="375">
        <v>2</v>
      </c>
      <c r="E173" s="375">
        <v>3</v>
      </c>
      <c r="F173" s="375">
        <v>1</v>
      </c>
      <c r="G173" s="378">
        <f t="shared" si="60"/>
        <v>1.75</v>
      </c>
      <c r="H173" s="377">
        <v>2</v>
      </c>
      <c r="I173" s="375">
        <v>3</v>
      </c>
      <c r="J173" s="375">
        <v>1</v>
      </c>
      <c r="K173" s="375">
        <v>2</v>
      </c>
      <c r="L173" s="378">
        <f t="shared" si="61"/>
        <v>2</v>
      </c>
      <c r="M173" s="377">
        <v>3</v>
      </c>
      <c r="N173" s="375">
        <v>1</v>
      </c>
      <c r="O173" s="375">
        <v>2</v>
      </c>
      <c r="P173" s="375">
        <v>3</v>
      </c>
      <c r="Q173" s="378">
        <f t="shared" si="62"/>
        <v>2.25</v>
      </c>
      <c r="R173" s="379">
        <f t="shared" si="63"/>
        <v>2</v>
      </c>
    </row>
    <row r="174" spans="1:18" ht="25.5" x14ac:dyDescent="0.25">
      <c r="A174" s="374" t="s">
        <v>575</v>
      </c>
      <c r="B174" s="361" t="s">
        <v>468</v>
      </c>
      <c r="C174" s="377">
        <v>3</v>
      </c>
      <c r="D174" s="375">
        <v>1</v>
      </c>
      <c r="E174" s="375">
        <v>3</v>
      </c>
      <c r="F174" s="375">
        <v>2</v>
      </c>
      <c r="G174" s="378">
        <f t="shared" si="60"/>
        <v>2.25</v>
      </c>
      <c r="H174" s="377">
        <v>3</v>
      </c>
      <c r="I174" s="375">
        <v>1</v>
      </c>
      <c r="J174" s="375">
        <v>3</v>
      </c>
      <c r="K174" s="375">
        <v>2</v>
      </c>
      <c r="L174" s="378">
        <f t="shared" si="61"/>
        <v>2.25</v>
      </c>
      <c r="M174" s="377">
        <v>1</v>
      </c>
      <c r="N174" s="375">
        <v>1</v>
      </c>
      <c r="O174" s="375">
        <v>3</v>
      </c>
      <c r="P174" s="375">
        <v>1</v>
      </c>
      <c r="Q174" s="378">
        <f t="shared" si="62"/>
        <v>1.5</v>
      </c>
      <c r="R174" s="379">
        <f t="shared" si="63"/>
        <v>2</v>
      </c>
    </row>
    <row r="175" spans="1:18" ht="25.5" x14ac:dyDescent="0.25">
      <c r="A175" s="374" t="s">
        <v>576</v>
      </c>
      <c r="B175" s="361" t="s">
        <v>467</v>
      </c>
      <c r="C175" s="377">
        <v>1</v>
      </c>
      <c r="D175" s="375">
        <v>2</v>
      </c>
      <c r="E175" s="375">
        <v>3</v>
      </c>
      <c r="F175" s="375">
        <v>1</v>
      </c>
      <c r="G175" s="378">
        <f t="shared" si="60"/>
        <v>1.75</v>
      </c>
      <c r="H175" s="377">
        <v>2</v>
      </c>
      <c r="I175" s="375">
        <v>3</v>
      </c>
      <c r="J175" s="375">
        <v>1</v>
      </c>
      <c r="K175" s="375">
        <v>2</v>
      </c>
      <c r="L175" s="378">
        <f t="shared" si="61"/>
        <v>2</v>
      </c>
      <c r="M175" s="377">
        <v>3</v>
      </c>
      <c r="N175" s="375">
        <v>1</v>
      </c>
      <c r="O175" s="375">
        <v>2</v>
      </c>
      <c r="P175" s="375">
        <v>3</v>
      </c>
      <c r="Q175" s="378">
        <f t="shared" si="62"/>
        <v>2.25</v>
      </c>
      <c r="R175" s="379">
        <f t="shared" si="63"/>
        <v>2</v>
      </c>
    </row>
    <row r="176" spans="1:18" x14ac:dyDescent="0.25">
      <c r="A176" s="374" t="s">
        <v>577</v>
      </c>
      <c r="B176" s="361" t="s">
        <v>645</v>
      </c>
      <c r="C176" s="377">
        <v>1</v>
      </c>
      <c r="D176" s="375">
        <v>2</v>
      </c>
      <c r="E176" s="375">
        <v>3</v>
      </c>
      <c r="F176" s="375">
        <v>1</v>
      </c>
      <c r="G176" s="378">
        <f t="shared" si="60"/>
        <v>1.75</v>
      </c>
      <c r="H176" s="377">
        <v>2</v>
      </c>
      <c r="I176" s="375">
        <v>3</v>
      </c>
      <c r="J176" s="375">
        <v>1</v>
      </c>
      <c r="K176" s="375">
        <v>2</v>
      </c>
      <c r="L176" s="378">
        <f t="shared" si="61"/>
        <v>2</v>
      </c>
      <c r="M176" s="377">
        <v>3</v>
      </c>
      <c r="N176" s="375">
        <v>1</v>
      </c>
      <c r="O176" s="375">
        <v>2</v>
      </c>
      <c r="P176" s="375">
        <v>3</v>
      </c>
      <c r="Q176" s="378">
        <f t="shared" si="62"/>
        <v>2.25</v>
      </c>
      <c r="R176" s="379">
        <f t="shared" si="63"/>
        <v>2</v>
      </c>
    </row>
    <row r="177" spans="1:18" x14ac:dyDescent="0.25">
      <c r="A177" s="374" t="s">
        <v>578</v>
      </c>
      <c r="B177" s="361" t="s">
        <v>466</v>
      </c>
      <c r="C177" s="377">
        <v>3</v>
      </c>
      <c r="D177" s="375">
        <v>1</v>
      </c>
      <c r="E177" s="375">
        <v>3</v>
      </c>
      <c r="F177" s="375">
        <v>2</v>
      </c>
      <c r="G177" s="378">
        <f t="shared" si="60"/>
        <v>2.25</v>
      </c>
      <c r="H177" s="377">
        <v>3</v>
      </c>
      <c r="I177" s="375">
        <v>1</v>
      </c>
      <c r="J177" s="375">
        <v>3</v>
      </c>
      <c r="K177" s="375">
        <v>2</v>
      </c>
      <c r="L177" s="378">
        <f t="shared" si="61"/>
        <v>2.25</v>
      </c>
      <c r="M177" s="377">
        <v>1</v>
      </c>
      <c r="N177" s="375">
        <v>1</v>
      </c>
      <c r="O177" s="375">
        <v>3</v>
      </c>
      <c r="P177" s="375">
        <v>1</v>
      </c>
      <c r="Q177" s="378">
        <f t="shared" si="62"/>
        <v>1.5</v>
      </c>
      <c r="R177" s="379">
        <f t="shared" si="63"/>
        <v>2</v>
      </c>
    </row>
    <row r="178" spans="1:18" ht="15.75" thickBot="1" x14ac:dyDescent="0.3">
      <c r="A178" s="380" t="s">
        <v>579</v>
      </c>
      <c r="B178" s="381" t="s">
        <v>335</v>
      </c>
      <c r="C178" s="382">
        <v>1</v>
      </c>
      <c r="D178" s="383">
        <v>2</v>
      </c>
      <c r="E178" s="383">
        <v>3</v>
      </c>
      <c r="F178" s="383">
        <v>1</v>
      </c>
      <c r="G178" s="385">
        <f t="shared" si="60"/>
        <v>1.75</v>
      </c>
      <c r="H178" s="382">
        <v>3</v>
      </c>
      <c r="I178" s="383">
        <v>2</v>
      </c>
      <c r="J178" s="383">
        <v>1</v>
      </c>
      <c r="K178" s="383">
        <v>3</v>
      </c>
      <c r="L178" s="385">
        <f t="shared" si="61"/>
        <v>2.25</v>
      </c>
      <c r="M178" s="382">
        <v>1</v>
      </c>
      <c r="N178" s="383">
        <v>3</v>
      </c>
      <c r="O178" s="383">
        <v>2</v>
      </c>
      <c r="P178" s="383">
        <v>1</v>
      </c>
      <c r="Q178" s="385">
        <f t="shared" si="62"/>
        <v>1.75</v>
      </c>
      <c r="R178" s="379">
        <f t="shared" si="63"/>
        <v>1.9166666666666667</v>
      </c>
    </row>
    <row r="179" spans="1:18" ht="15.75" thickBot="1" x14ac:dyDescent="0.3">
      <c r="A179" s="387"/>
      <c r="B179" s="388"/>
      <c r="C179" s="389"/>
      <c r="D179" s="389"/>
      <c r="E179" s="389"/>
      <c r="F179" s="389"/>
      <c r="G179" s="389"/>
      <c r="H179" s="389"/>
      <c r="I179" s="389"/>
      <c r="J179" s="389"/>
      <c r="K179" s="389"/>
      <c r="L179" s="389"/>
      <c r="M179" s="389"/>
      <c r="N179" s="389"/>
      <c r="O179" s="390" t="s">
        <v>542</v>
      </c>
      <c r="P179" s="389"/>
      <c r="Q179" s="389"/>
      <c r="R179" s="391">
        <f>AVERAGE(R170:R178)</f>
        <v>1.9907407407407409</v>
      </c>
    </row>
    <row r="180" spans="1:18" x14ac:dyDescent="0.25">
      <c r="A180" s="387"/>
      <c r="B180" s="412"/>
      <c r="C180" s="396"/>
      <c r="D180" s="396"/>
      <c r="E180" s="396"/>
      <c r="F180" s="396"/>
      <c r="G180" s="396"/>
      <c r="H180" s="396"/>
      <c r="I180" s="396"/>
      <c r="J180" s="396"/>
      <c r="K180" s="396"/>
      <c r="L180" s="396"/>
      <c r="M180" s="396"/>
      <c r="N180" s="396"/>
      <c r="O180" s="396"/>
      <c r="P180" s="396"/>
      <c r="Q180" s="396"/>
      <c r="R180" s="396"/>
    </row>
  </sheetData>
  <sheetProtection sheet="1" objects="1" scenarios="1"/>
  <mergeCells count="92">
    <mergeCell ref="A3:R3"/>
    <mergeCell ref="A168:B169"/>
    <mergeCell ref="C168:G168"/>
    <mergeCell ref="H168:L168"/>
    <mergeCell ref="M168:Q168"/>
    <mergeCell ref="A145:B146"/>
    <mergeCell ref="C145:G145"/>
    <mergeCell ref="H145:L145"/>
    <mergeCell ref="A167:R167"/>
    <mergeCell ref="A157:R157"/>
    <mergeCell ref="A158:B159"/>
    <mergeCell ref="C158:G158"/>
    <mergeCell ref="H158:L158"/>
    <mergeCell ref="M158:Q158"/>
    <mergeCell ref="R158:R159"/>
    <mergeCell ref="R145:R146"/>
    <mergeCell ref="R168:R169"/>
    <mergeCell ref="M145:Q145"/>
    <mergeCell ref="R135:R136"/>
    <mergeCell ref="R11:R12"/>
    <mergeCell ref="R34:R35"/>
    <mergeCell ref="R84:R85"/>
    <mergeCell ref="R126:R127"/>
    <mergeCell ref="R96:R97"/>
    <mergeCell ref="R42:R43"/>
    <mergeCell ref="A113:R113"/>
    <mergeCell ref="A114:B115"/>
    <mergeCell ref="C114:G114"/>
    <mergeCell ref="H114:L114"/>
    <mergeCell ref="M114:Q114"/>
    <mergeCell ref="R114:R115"/>
    <mergeCell ref="A104:R104"/>
    <mergeCell ref="A41:R41"/>
    <mergeCell ref="A42:B43"/>
    <mergeCell ref="C42:G42"/>
    <mergeCell ref="H42:L42"/>
    <mergeCell ref="M42:Q42"/>
    <mergeCell ref="A70:R70"/>
    <mergeCell ref="A53:R53"/>
    <mergeCell ref="A54:B55"/>
    <mergeCell ref="C54:G54"/>
    <mergeCell ref="H54:L54"/>
    <mergeCell ref="M54:Q54"/>
    <mergeCell ref="R54:R55"/>
    <mergeCell ref="A33:R33"/>
    <mergeCell ref="M96:Q96"/>
    <mergeCell ref="H71:L71"/>
    <mergeCell ref="M71:Q71"/>
    <mergeCell ref="R71:R72"/>
    <mergeCell ref="A83:R83"/>
    <mergeCell ref="A95:R95"/>
    <mergeCell ref="A84:B85"/>
    <mergeCell ref="C84:G84"/>
    <mergeCell ref="H84:L84"/>
    <mergeCell ref="M84:Q84"/>
    <mergeCell ref="A71:B72"/>
    <mergeCell ref="C71:G71"/>
    <mergeCell ref="A96:B97"/>
    <mergeCell ref="C96:G96"/>
    <mergeCell ref="H96:L96"/>
    <mergeCell ref="A125:R125"/>
    <mergeCell ref="C34:G34"/>
    <mergeCell ref="M34:Q34"/>
    <mergeCell ref="H34:L34"/>
    <mergeCell ref="A10:R10"/>
    <mergeCell ref="A20:R20"/>
    <mergeCell ref="A21:B22"/>
    <mergeCell ref="C21:G21"/>
    <mergeCell ref="H21:L21"/>
    <mergeCell ref="M21:Q21"/>
    <mergeCell ref="R21:R22"/>
    <mergeCell ref="A11:B12"/>
    <mergeCell ref="C11:G11"/>
    <mergeCell ref="H11:L11"/>
    <mergeCell ref="M11:Q11"/>
    <mergeCell ref="A34:B35"/>
    <mergeCell ref="A1:R1"/>
    <mergeCell ref="A144:R144"/>
    <mergeCell ref="A105:B106"/>
    <mergeCell ref="C105:G105"/>
    <mergeCell ref="H105:L105"/>
    <mergeCell ref="M105:Q105"/>
    <mergeCell ref="R105:R106"/>
    <mergeCell ref="M126:Q126"/>
    <mergeCell ref="C135:G135"/>
    <mergeCell ref="H135:L135"/>
    <mergeCell ref="M135:Q135"/>
    <mergeCell ref="A134:R134"/>
    <mergeCell ref="A135:B136"/>
    <mergeCell ref="A126:B127"/>
    <mergeCell ref="C126:G126"/>
    <mergeCell ref="H126:L126"/>
  </mergeCells>
  <phoneticPr fontId="11" type="noConversion"/>
  <dataValidations count="2">
    <dataValidation type="list" allowBlank="1" showInputMessage="1" showErrorMessage="1" sqref="H40:K40 H52:K52 M40:P40 H69:K69 H156:K156 C156:F156 C103:F103 M156:P156 H103:K103 H112:K112 C69:F69 M69:P69 C40:F40 M112:P112 M103:P103 C52:F52 C112:F112 M52:P52" xr:uid="{00000000-0002-0000-0400-000000000000}">
      <formula1>"1,2,3"</formula1>
    </dataValidation>
    <dataValidation type="list" allowBlank="1" showInputMessage="1" showErrorMessage="1" sqref="M86:P90 H86:K90 C86:F90 M13:P17 H13:K17 C13:F17 C23:F30 H23:K30 M23:P30 C36:F38 H36:K38 M36:P38 C44:F50 H44:K50 M44:P50 C56:F67 H56:K67 M56:P67 M128:P131 C98:F101 H98:K101 M98:P101 C107:F110 H107:K110 M107:P110 C116:F122 H116:K122 M116:P122 M170:P178 H128:K131 C128:F131 C137:F141 H137:K141 M137:P141 C147:F154 H147:K154 M147:P154 C160:F164 H160:K164 M160:P164 C170:F178 H170:K178 M73:P80 H73:K80 C73:F80" xr:uid="{00000000-0002-0000-0400-000001000000}">
      <formula1>"1,2,3,NA"</formula1>
    </dataValidation>
  </dataValidations>
  <hyperlinks>
    <hyperlink ref="A167:R167" location="'At 15'!A1" display="ATIVO 15 - Recursos humanos" xr:uid="{CE5C871E-455E-43A4-85AC-32C7D361E40C}"/>
    <hyperlink ref="A157:R157" location="'At 14'!A1" display="ATIVO 14 - Equipamentos de proteção e vigilância" xr:uid="{976587E9-C999-4E83-AD36-D40872880CFC}"/>
    <hyperlink ref="A144:R144" location="'At 13'!A1" display="ATIVO 13 - Sistemas de proteção e vigilância" xr:uid="{C2A0CD03-260B-4690-BAD2-FC8165744FC6}"/>
    <hyperlink ref="A134:R134" location="'At 12'!A1" display="ATIVO 12 - Embarcações de serviços portuários, incluindo embarcações de praticagem, rebocadores, chatas, etc" xr:uid="{1946F7CA-5A65-43D2-B663-31DC959F92A6}"/>
    <hyperlink ref="A125:R125" location="'At 11'!A1" display="ATIVO 11 - Sistemas de gestão de tráfego de navios no porto e sistemas de auxílio à navegação" xr:uid="{A4C19447-65A8-41E1-96BE-00CBC4BCAE81}"/>
    <hyperlink ref="A113:R113" location="'At 10'!A1" display="ATIVO 10 - Tecnologia da Informação (infraestrutura, equipamentos e programas)" xr:uid="{6782CE85-2746-40BD-9671-8B0C14C6BEFF}"/>
    <hyperlink ref="A104:R104" location="'At 9'!A1" display="ATIVO 9 - Comunicações" xr:uid="{358F18C3-9F50-44BB-B667-B6D5AE9F7799}"/>
    <hyperlink ref="A95:R95" location="'At 8'!A1" display="ATIVO 8 - Abastecimento de água e rede de esgoto" xr:uid="{2D7EF32E-5F04-4961-82B6-A190CA631F78}"/>
    <hyperlink ref="A83:R83" location="'At 6'!A1" display="ATIVO 7 - Energia elétrica" xr:uid="{5471A0FD-C87F-492C-8A91-83F4980F47D8}"/>
    <hyperlink ref="A70:R70" location="'At 5'!A1" display="ATIVO 6 - Cargas" xr:uid="{90CAA4F8-126C-422E-AA3A-DEE18384E936}"/>
    <hyperlink ref="A53:R53" location="'At 5'!A1" display="ATIVO 5 - Estruturas e equipamentos de movimentação de cargas" xr:uid="{6D59016D-3798-45E2-809A-44575475780B}"/>
    <hyperlink ref="A41:R41" location="'At 4'!A1" display="ATIVO 4 - Instalações de armazenagem" xr:uid="{285FF974-3682-423F-8D9B-2A018EE2A50B}"/>
    <hyperlink ref="A33:R33" location="'At 3'!A1" display="ATIVO 3 - Edificações" xr:uid="{939D2D17-1E3B-4396-8CFE-B2ECEC3A349F}"/>
    <hyperlink ref="A20:R20" location="'At 2'!A1" display="ATIVO 2 - Acessos aquaviários" xr:uid="{7ABF7F47-F405-4F1F-A7DB-5F064E9B162B}"/>
    <hyperlink ref="A10:R10" location="'At 1'!A1" display="ATIVO 1 - Acessos terrestres" xr:uid="{99FFCE32-4817-467E-B4A5-034305A2BA34}"/>
  </hyperlinks>
  <pageMargins left="0.511811024" right="0.511811024" top="0.78740157499999996" bottom="0.78740157499999996" header="0.31496062000000002" footer="0.3149606200000000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9"/>
  <sheetViews>
    <sheetView workbookViewId="0">
      <selection sqref="A1:D1"/>
    </sheetView>
  </sheetViews>
  <sheetFormatPr defaultRowHeight="15" x14ac:dyDescent="0.25"/>
  <cols>
    <col min="1" max="1" width="9.140625" style="22"/>
    <col min="2" max="2" width="89.7109375" style="23" customWidth="1"/>
    <col min="3" max="3" width="9.140625" style="23" customWidth="1"/>
    <col min="4" max="4" width="11" style="20" customWidth="1"/>
    <col min="15" max="15" width="9.140625" style="27"/>
  </cols>
  <sheetData>
    <row r="1" spans="1:19" s="11" customFormat="1" ht="15.75" x14ac:dyDescent="0.2">
      <c r="A1" s="502" t="s">
        <v>278</v>
      </c>
      <c r="B1" s="502"/>
      <c r="C1" s="502"/>
      <c r="D1" s="502"/>
      <c r="E1" s="75"/>
      <c r="F1" s="75"/>
      <c r="G1" s="75"/>
      <c r="H1" s="75"/>
      <c r="I1" s="75"/>
      <c r="J1" s="75"/>
      <c r="K1" s="75"/>
      <c r="L1" s="75"/>
      <c r="M1" s="75"/>
      <c r="N1" s="75"/>
      <c r="O1" s="75"/>
      <c r="P1" s="75"/>
      <c r="Q1" s="75"/>
      <c r="R1" s="75"/>
      <c r="S1" s="75"/>
    </row>
    <row r="2" spans="1:19" s="11" customFormat="1" ht="16.5" thickBot="1" x14ac:dyDescent="0.25">
      <c r="A2" s="357"/>
      <c r="B2" s="357"/>
      <c r="C2" s="357"/>
      <c r="D2" s="357"/>
      <c r="E2" s="6"/>
      <c r="F2" s="6"/>
      <c r="G2" s="6"/>
      <c r="H2" s="6"/>
      <c r="I2" s="6"/>
    </row>
    <row r="3" spans="1:19" ht="16.5" thickBot="1" x14ac:dyDescent="0.3">
      <c r="A3" s="559" t="s">
        <v>651</v>
      </c>
      <c r="B3" s="560"/>
      <c r="C3" s="560"/>
      <c r="D3" s="561"/>
    </row>
    <row r="5" spans="1:19" ht="60" x14ac:dyDescent="0.25">
      <c r="A5" s="558" t="s">
        <v>580</v>
      </c>
      <c r="B5" s="558"/>
      <c r="C5" s="19" t="s">
        <v>598</v>
      </c>
      <c r="D5" s="21" t="s">
        <v>581</v>
      </c>
      <c r="I5" s="8"/>
      <c r="J5" s="8"/>
    </row>
    <row r="6" spans="1:19" ht="15" customHeight="1" x14ac:dyDescent="0.25">
      <c r="A6" s="25">
        <v>1</v>
      </c>
      <c r="B6" s="26" t="s">
        <v>540</v>
      </c>
      <c r="C6" s="30">
        <f>Ativos!R18</f>
        <v>2.6875</v>
      </c>
      <c r="D6" s="24" t="s">
        <v>595</v>
      </c>
      <c r="I6" s="8"/>
      <c r="J6" s="8"/>
    </row>
    <row r="7" spans="1:19" ht="15" customHeight="1" x14ac:dyDescent="0.25">
      <c r="A7" s="25">
        <v>2</v>
      </c>
      <c r="B7" s="26" t="s">
        <v>582</v>
      </c>
      <c r="C7" s="30">
        <f>Ativos!R31</f>
        <v>2.0119047619047619</v>
      </c>
      <c r="D7" s="24" t="s">
        <v>595</v>
      </c>
      <c r="E7" s="8"/>
      <c r="G7" s="8"/>
      <c r="I7" s="8"/>
      <c r="J7" s="8"/>
      <c r="K7" s="8"/>
      <c r="L7" s="8"/>
      <c r="M7" s="8"/>
      <c r="N7" s="8"/>
      <c r="R7" s="8"/>
      <c r="S7" s="8"/>
    </row>
    <row r="8" spans="1:19" ht="15" customHeight="1" x14ac:dyDescent="0.25">
      <c r="A8" s="25">
        <v>3</v>
      </c>
      <c r="B8" s="26" t="s">
        <v>583</v>
      </c>
      <c r="C8" s="30">
        <f>Ativos!R39</f>
        <v>2.0277777777777781</v>
      </c>
      <c r="D8" s="24" t="s">
        <v>596</v>
      </c>
      <c r="E8" s="8"/>
      <c r="G8" s="8"/>
      <c r="I8" s="8"/>
      <c r="J8" s="8"/>
      <c r="K8" s="8"/>
      <c r="L8" s="8"/>
      <c r="M8" s="8"/>
      <c r="N8" s="8"/>
      <c r="R8" s="8"/>
      <c r="S8" s="8"/>
    </row>
    <row r="9" spans="1:19" ht="15" customHeight="1" x14ac:dyDescent="0.25">
      <c r="A9" s="25">
        <v>4</v>
      </c>
      <c r="B9" s="26" t="s">
        <v>584</v>
      </c>
      <c r="C9" s="30">
        <f>Ativos!R51</f>
        <v>2.0119047619047619</v>
      </c>
      <c r="D9" s="32" t="s">
        <v>653</v>
      </c>
      <c r="E9" s="8"/>
      <c r="G9" s="8"/>
      <c r="I9" s="8"/>
      <c r="J9" s="8"/>
      <c r="K9" s="8"/>
      <c r="L9" s="8"/>
      <c r="M9" s="8"/>
      <c r="N9" s="8"/>
      <c r="R9" s="8"/>
      <c r="S9" s="8"/>
    </row>
    <row r="10" spans="1:19" ht="15" customHeight="1" x14ac:dyDescent="0.25">
      <c r="A10" s="25">
        <v>5</v>
      </c>
      <c r="B10" s="26" t="s">
        <v>585</v>
      </c>
      <c r="C10" s="30">
        <f>Ativos!R68</f>
        <v>2.0347222222222223</v>
      </c>
      <c r="D10" s="32" t="s">
        <v>653</v>
      </c>
      <c r="E10" s="8"/>
      <c r="G10" s="8"/>
      <c r="I10" s="8"/>
      <c r="J10" s="8"/>
      <c r="K10" s="8"/>
      <c r="L10" s="8"/>
      <c r="M10" s="8"/>
      <c r="N10" s="8"/>
      <c r="R10" s="8"/>
      <c r="S10" s="8"/>
    </row>
    <row r="11" spans="1:19" ht="15" customHeight="1" x14ac:dyDescent="0.25">
      <c r="A11" s="25">
        <v>6</v>
      </c>
      <c r="B11" s="26" t="s">
        <v>586</v>
      </c>
      <c r="C11" s="30">
        <f>Ativos!R81</f>
        <v>2.0119047619047619</v>
      </c>
      <c r="D11" s="32" t="s">
        <v>653</v>
      </c>
      <c r="E11" s="8"/>
      <c r="G11" s="8"/>
      <c r="H11" s="8"/>
      <c r="I11" s="8"/>
      <c r="J11" s="8"/>
      <c r="K11" s="8"/>
      <c r="L11" s="8"/>
      <c r="M11" s="8"/>
      <c r="N11" s="8"/>
      <c r="O11" s="8"/>
      <c r="P11" s="8"/>
      <c r="Q11" s="8"/>
      <c r="R11" s="8"/>
      <c r="S11" s="8"/>
    </row>
    <row r="12" spans="1:19" ht="15" customHeight="1" x14ac:dyDescent="0.25">
      <c r="A12" s="25">
        <v>7</v>
      </c>
      <c r="B12" s="26" t="s">
        <v>587</v>
      </c>
      <c r="C12" s="30">
        <f>Ativos!R91</f>
        <v>1.9833333333333332</v>
      </c>
      <c r="D12" s="32" t="s">
        <v>653</v>
      </c>
      <c r="E12" s="8"/>
      <c r="F12" s="8"/>
      <c r="G12" s="8"/>
      <c r="H12" s="8"/>
      <c r="I12" s="8"/>
      <c r="J12" s="8"/>
      <c r="K12" s="8"/>
      <c r="L12" s="8"/>
      <c r="M12" s="8"/>
      <c r="N12" s="8"/>
      <c r="O12" s="8"/>
      <c r="P12" s="8"/>
      <c r="Q12" s="8"/>
      <c r="R12" s="8"/>
      <c r="S12" s="8"/>
    </row>
    <row r="13" spans="1:19" ht="15" customHeight="1" x14ac:dyDescent="0.25">
      <c r="A13" s="25">
        <v>8</v>
      </c>
      <c r="B13" s="26" t="s">
        <v>488</v>
      </c>
      <c r="C13" s="30">
        <f>Ativos!R102</f>
        <v>2.0625</v>
      </c>
      <c r="D13" s="32" t="s">
        <v>653</v>
      </c>
      <c r="E13" s="8"/>
      <c r="F13" s="8"/>
      <c r="G13" s="8"/>
      <c r="H13" s="8"/>
      <c r="I13" s="8"/>
      <c r="J13" s="8"/>
      <c r="K13" s="8"/>
      <c r="L13" s="8"/>
      <c r="M13" s="8"/>
      <c r="N13" s="8"/>
      <c r="O13" s="8"/>
      <c r="P13" s="8"/>
      <c r="Q13" s="8"/>
      <c r="R13" s="8"/>
      <c r="S13" s="8"/>
    </row>
    <row r="14" spans="1:19" ht="15" customHeight="1" x14ac:dyDescent="0.25">
      <c r="A14" s="25">
        <v>9</v>
      </c>
      <c r="B14" s="26" t="s">
        <v>588</v>
      </c>
      <c r="C14" s="30">
        <f>Ativos!R111</f>
        <v>2</v>
      </c>
      <c r="D14" s="32" t="s">
        <v>623</v>
      </c>
      <c r="E14" s="8"/>
      <c r="F14" s="8"/>
      <c r="G14" s="8"/>
      <c r="H14" s="8"/>
      <c r="I14" s="8"/>
      <c r="J14" s="8"/>
      <c r="K14" s="8"/>
      <c r="L14" s="8"/>
      <c r="M14" s="8"/>
      <c r="N14" s="8"/>
      <c r="O14" s="8"/>
      <c r="P14" s="8"/>
      <c r="Q14" s="8"/>
      <c r="R14" s="8"/>
      <c r="S14" s="8"/>
    </row>
    <row r="15" spans="1:19" ht="15" customHeight="1" x14ac:dyDescent="0.25">
      <c r="A15" s="25">
        <v>10</v>
      </c>
      <c r="B15" s="26" t="s">
        <v>589</v>
      </c>
      <c r="C15" s="30">
        <f>Ativos!R123</f>
        <v>2.0238095238095237</v>
      </c>
      <c r="D15" s="32" t="s">
        <v>596</v>
      </c>
      <c r="E15" s="8"/>
      <c r="F15" s="8"/>
      <c r="G15" s="8"/>
      <c r="H15" s="8"/>
      <c r="I15" s="8"/>
      <c r="J15" s="8"/>
      <c r="K15" s="8"/>
      <c r="L15" s="8"/>
      <c r="M15" s="8"/>
      <c r="N15" s="8"/>
      <c r="P15" s="8"/>
      <c r="Q15" s="8"/>
      <c r="R15" s="8"/>
      <c r="S15" s="8"/>
    </row>
    <row r="16" spans="1:19" ht="15" customHeight="1" x14ac:dyDescent="0.25">
      <c r="A16" s="25">
        <v>11</v>
      </c>
      <c r="B16" s="26" t="s">
        <v>590</v>
      </c>
      <c r="C16" s="30">
        <f>Ativos!R132</f>
        <v>1.8333333333333333</v>
      </c>
      <c r="D16" s="32" t="s">
        <v>624</v>
      </c>
      <c r="E16" s="8"/>
      <c r="F16" s="8"/>
      <c r="G16" s="8"/>
      <c r="H16" s="8"/>
      <c r="I16" s="8"/>
      <c r="J16" s="8"/>
      <c r="K16" s="8"/>
      <c r="L16" s="8"/>
      <c r="M16" s="8"/>
      <c r="N16" s="8"/>
      <c r="P16" s="8"/>
      <c r="Q16" s="8"/>
      <c r="R16" s="8"/>
      <c r="S16" s="8"/>
    </row>
    <row r="17" spans="1:19" ht="15" customHeight="1" x14ac:dyDescent="0.25">
      <c r="A17" s="25">
        <v>12</v>
      </c>
      <c r="B17" s="26" t="s">
        <v>591</v>
      </c>
      <c r="C17" s="30">
        <f>Ativos!R142</f>
        <v>1.9833333333333332</v>
      </c>
      <c r="D17" s="32" t="s">
        <v>539</v>
      </c>
      <c r="E17" s="8"/>
      <c r="F17" s="8"/>
      <c r="G17" s="8"/>
      <c r="H17" s="8"/>
      <c r="I17" s="8"/>
      <c r="J17" s="8"/>
      <c r="K17" s="8"/>
      <c r="L17" s="8"/>
      <c r="M17" s="8"/>
      <c r="N17" s="8"/>
      <c r="P17" s="8"/>
      <c r="Q17" s="8"/>
      <c r="R17" s="8"/>
      <c r="S17" s="8"/>
    </row>
    <row r="18" spans="1:19" ht="15" customHeight="1" x14ac:dyDescent="0.25">
      <c r="A18" s="25">
        <v>13</v>
      </c>
      <c r="B18" s="26" t="s">
        <v>592</v>
      </c>
      <c r="C18" s="30">
        <f>Ativos!R155</f>
        <v>1.9479166666666665</v>
      </c>
      <c r="D18" s="32" t="s">
        <v>624</v>
      </c>
      <c r="E18" s="8"/>
      <c r="F18" s="8"/>
      <c r="G18" s="8"/>
      <c r="H18" s="8"/>
      <c r="I18" s="8"/>
      <c r="J18" s="8"/>
      <c r="K18" s="8"/>
      <c r="L18" s="8"/>
      <c r="M18" s="8"/>
      <c r="N18" s="8"/>
      <c r="P18" s="8"/>
      <c r="Q18" s="8"/>
      <c r="R18" s="8"/>
      <c r="S18" s="8"/>
    </row>
    <row r="19" spans="1:19" ht="15" customHeight="1" x14ac:dyDescent="0.25">
      <c r="A19" s="25">
        <v>14</v>
      </c>
      <c r="B19" s="26" t="s">
        <v>593</v>
      </c>
      <c r="C19" s="30">
        <f>Ativos!R165</f>
        <v>1.9333333333333331</v>
      </c>
      <c r="D19" s="32" t="s">
        <v>624</v>
      </c>
      <c r="E19" s="8"/>
      <c r="F19" s="8"/>
      <c r="G19" s="8"/>
      <c r="H19" s="8"/>
      <c r="I19" s="8"/>
      <c r="J19" s="8"/>
      <c r="K19" s="8"/>
      <c r="L19" s="8"/>
      <c r="M19" s="8"/>
      <c r="N19" s="8"/>
      <c r="P19" s="8"/>
      <c r="Q19" s="8"/>
      <c r="R19" s="8"/>
      <c r="S19" s="8"/>
    </row>
    <row r="20" spans="1:19" ht="15" customHeight="1" x14ac:dyDescent="0.25">
      <c r="A20" s="25">
        <v>15</v>
      </c>
      <c r="B20" s="26" t="s">
        <v>594</v>
      </c>
      <c r="C20" s="30">
        <f>Ativos!R179</f>
        <v>1.9907407407407409</v>
      </c>
      <c r="D20" s="32" t="s">
        <v>596</v>
      </c>
      <c r="E20" s="8"/>
      <c r="F20" s="8"/>
      <c r="G20" s="8"/>
      <c r="H20" s="8"/>
      <c r="I20" s="8"/>
      <c r="J20" s="8"/>
      <c r="K20" s="8"/>
      <c r="L20" s="8"/>
      <c r="M20" s="8"/>
      <c r="N20" s="8"/>
      <c r="P20" s="8"/>
      <c r="Q20" s="8"/>
      <c r="R20" s="8"/>
      <c r="S20" s="8"/>
    </row>
    <row r="21" spans="1:19" x14ac:dyDescent="0.25">
      <c r="E21" s="8"/>
      <c r="F21" s="8"/>
      <c r="G21" s="8"/>
      <c r="H21" s="8"/>
      <c r="I21" s="8"/>
      <c r="J21" s="8"/>
      <c r="K21" s="8"/>
      <c r="L21" s="8"/>
      <c r="M21" s="8"/>
      <c r="N21" s="8"/>
      <c r="P21" s="8"/>
      <c r="Q21" s="8"/>
      <c r="R21" s="8"/>
      <c r="S21" s="8"/>
    </row>
    <row r="22" spans="1:19" x14ac:dyDescent="0.25">
      <c r="B22" s="443" t="s">
        <v>759</v>
      </c>
      <c r="C22" s="444">
        <f>AVERAGE(C6:C20)</f>
        <v>2.0362676366843036</v>
      </c>
    </row>
    <row r="24" spans="1:19" x14ac:dyDescent="0.25">
      <c r="B24" s="364" t="s">
        <v>597</v>
      </c>
    </row>
    <row r="25" spans="1:19" x14ac:dyDescent="0.25">
      <c r="B25" s="364" t="s">
        <v>222</v>
      </c>
    </row>
    <row r="26" spans="1:19" x14ac:dyDescent="0.25">
      <c r="B26" s="364" t="s">
        <v>230</v>
      </c>
    </row>
    <row r="27" spans="1:19" x14ac:dyDescent="0.25">
      <c r="B27" s="364" t="s">
        <v>236</v>
      </c>
    </row>
    <row r="28" spans="1:19" x14ac:dyDescent="0.25">
      <c r="B28" s="364" t="s">
        <v>242</v>
      </c>
    </row>
    <row r="29" spans="1:19" x14ac:dyDescent="0.25">
      <c r="B29" s="364" t="s">
        <v>264</v>
      </c>
    </row>
  </sheetData>
  <sheetProtection sheet="1" objects="1" scenarios="1"/>
  <mergeCells count="3">
    <mergeCell ref="A5:B5"/>
    <mergeCell ref="A3:D3"/>
    <mergeCell ref="A1:D1"/>
  </mergeCells>
  <hyperlinks>
    <hyperlink ref="B22:C22" location="Risco!A1" display="MÉDIA GERAL DOS ATIVOS:" xr:uid="{8FCF6413-03F2-4E33-84D6-2253878D9DFC}"/>
  </hyperlinks>
  <pageMargins left="0.511811024" right="0.511811024" top="0.78740157499999996" bottom="0.78740157499999996" header="0.31496062000000002" footer="0.3149606200000000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9"/>
  <sheetViews>
    <sheetView workbookViewId="0">
      <selection activeCell="B4" sqref="B4"/>
    </sheetView>
  </sheetViews>
  <sheetFormatPr defaultRowHeight="15.75" x14ac:dyDescent="0.25"/>
  <cols>
    <col min="1" max="1" width="106.28515625" style="226" customWidth="1"/>
    <col min="2" max="2" width="21.28515625" style="369" customWidth="1"/>
  </cols>
  <sheetData>
    <row r="1" spans="1:2" x14ac:dyDescent="0.25">
      <c r="A1" s="502" t="s">
        <v>278</v>
      </c>
      <c r="B1" s="502"/>
    </row>
    <row r="2" spans="1:2" ht="16.5" thickBot="1" x14ac:dyDescent="0.3">
      <c r="A2" s="357"/>
      <c r="B2" s="357"/>
    </row>
    <row r="3" spans="1:2" x14ac:dyDescent="0.25">
      <c r="A3" s="562" t="s">
        <v>761</v>
      </c>
      <c r="B3" s="563"/>
    </row>
    <row r="4" spans="1:2" ht="15" x14ac:dyDescent="0.25">
      <c r="A4" s="439" t="s">
        <v>762</v>
      </c>
      <c r="B4" s="440">
        <f>'Consolid Vuln'!G6</f>
        <v>1.7966466703231407</v>
      </c>
    </row>
    <row r="5" spans="1:2" ht="15" x14ac:dyDescent="0.25">
      <c r="A5" s="439" t="s">
        <v>763</v>
      </c>
      <c r="B5" s="440">
        <f>'Ameaças e Cnsq'!E192</f>
        <v>1.9332223167044595</v>
      </c>
    </row>
    <row r="6" spans="1:2" ht="15" x14ac:dyDescent="0.25">
      <c r="A6" s="439" t="s">
        <v>764</v>
      </c>
      <c r="B6" s="440">
        <f>'Ameaças e Cnsq'!E194</f>
        <v>1.903225806451613</v>
      </c>
    </row>
    <row r="7" spans="1:2" thickBot="1" x14ac:dyDescent="0.3">
      <c r="A7" s="441" t="s">
        <v>765</v>
      </c>
      <c r="B7" s="442">
        <f>'Consolid At'!C22</f>
        <v>2.0362676366843036</v>
      </c>
    </row>
    <row r="8" spans="1:2" x14ac:dyDescent="0.25">
      <c r="A8" s="365" t="s">
        <v>766</v>
      </c>
      <c r="B8" s="366">
        <f>AVERAGE(B4:B5)*AVERAGE(B6:B7)</f>
        <v>3.6734486045378087</v>
      </c>
    </row>
    <row r="9" spans="1:2" ht="16.5" thickBot="1" x14ac:dyDescent="0.3">
      <c r="A9" s="367" t="s">
        <v>767</v>
      </c>
      <c r="B9" s="368" t="str">
        <f>IF(AND(B8&gt;=0.75,B8&lt;2.5),"MUITO BAIXO",IF(AND(B8&gt;=2.5,B8&lt;3.6),"BAIXO",IF(AND(B8&gt;=3.6,B8&lt;5.5),"MÉDIO",IF(AND(B8&gt;=5.5,B8&lt;7),"ALTO",IF(AND(B8&gt;=7,B8&lt;=9),"MUITO ALTO")))))</f>
        <v>MÉDIO</v>
      </c>
    </row>
  </sheetData>
  <sheetProtection sheet="1" objects="1" scenarios="1"/>
  <mergeCells count="2">
    <mergeCell ref="A1:B1"/>
    <mergeCell ref="A3:B3"/>
  </mergeCells>
  <conditionalFormatting sqref="B8:B9">
    <cfRule type="cellIs" dxfId="89" priority="6" operator="between">
      <formula>0.75</formula>
      <formula>2.49</formula>
    </cfRule>
    <cfRule type="cellIs" dxfId="88" priority="7" operator="between">
      <formula>2.5</formula>
      <formula>3.59</formula>
    </cfRule>
    <cfRule type="cellIs" dxfId="87" priority="8" operator="between">
      <formula>3.6</formula>
      <formula>5.49</formula>
    </cfRule>
    <cfRule type="cellIs" dxfId="86" priority="9" operator="between">
      <formula>5.5</formula>
      <formula>6.99</formula>
    </cfRule>
    <cfRule type="cellIs" dxfId="85" priority="10" operator="between">
      <formula>7</formula>
      <formula>9</formula>
    </cfRule>
  </conditionalFormatting>
  <conditionalFormatting sqref="B9">
    <cfRule type="cellIs" dxfId="84" priority="1" operator="equal">
      <formula>"MUITO ALTO"</formula>
    </cfRule>
    <cfRule type="cellIs" dxfId="83" priority="2" operator="equal">
      <formula>"ALTO"</formula>
    </cfRule>
    <cfRule type="cellIs" dxfId="82" priority="3" operator="equal">
      <formula>"MÉDIO"</formula>
    </cfRule>
    <cfRule type="cellIs" dxfId="81" priority="4" operator="equal">
      <formula>"BAIXO"</formula>
    </cfRule>
    <cfRule type="cellIs" dxfId="80" priority="5" operator="equal">
      <formula>"MUITO BAIXO"</formula>
    </cfRule>
  </conditionalFormatting>
  <hyperlinks>
    <hyperlink ref="A5:B6" location="'Ameaças e Cnsq'!A1" display="Nível geral da ameaça" xr:uid="{6DF30F16-7E4E-450C-9E84-5610073C83B0}"/>
    <hyperlink ref="A4:B4" location="'Consolid Vuln'!A1" display="Vulnerabilidade total da instalação portuária" xr:uid="{F474550F-3A51-4B50-9A55-C3747EFBF0D8}"/>
    <hyperlink ref="A7:B7" location="'Consolid At'!A1" display="Média geral dos ativos" xr:uid="{3BABA98E-DB3C-437D-AF83-AE34E8C20E94}"/>
  </hyperlinks>
  <pageMargins left="0.511811024" right="0.511811024" top="0.78740157499999996" bottom="0.78740157499999996" header="0.31496062000000002" footer="0.314960620000000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5"/>
  <sheetViews>
    <sheetView workbookViewId="0">
      <selection sqref="A1:J1"/>
    </sheetView>
  </sheetViews>
  <sheetFormatPr defaultRowHeight="15" x14ac:dyDescent="0.25"/>
  <cols>
    <col min="1" max="1" width="14.7109375" style="52" customWidth="1"/>
    <col min="2" max="2" width="54.7109375" style="52" customWidth="1"/>
    <col min="3" max="4" width="14.7109375" style="52" customWidth="1"/>
    <col min="5" max="5" width="54.7109375" style="52" customWidth="1"/>
    <col min="6" max="10" width="14.7109375" style="52" customWidth="1"/>
  </cols>
  <sheetData>
    <row r="1" spans="1:18" ht="15.75" thickBot="1" x14ac:dyDescent="0.3">
      <c r="A1" s="567" t="s">
        <v>541</v>
      </c>
      <c r="B1" s="568"/>
      <c r="C1" s="568"/>
      <c r="D1" s="568"/>
      <c r="E1" s="568"/>
      <c r="F1" s="568"/>
      <c r="G1" s="568"/>
      <c r="H1" s="568"/>
      <c r="I1" s="568"/>
      <c r="J1" s="569"/>
      <c r="K1" s="8"/>
      <c r="L1" s="8"/>
      <c r="M1" s="8"/>
      <c r="N1" s="8"/>
      <c r="O1" s="8"/>
      <c r="P1" s="8"/>
      <c r="Q1" s="8"/>
      <c r="R1" s="8"/>
    </row>
    <row r="2" spans="1:18" s="12" customFormat="1" x14ac:dyDescent="0.25">
      <c r="A2" s="570" t="s">
        <v>599</v>
      </c>
      <c r="B2" s="570"/>
      <c r="C2" s="570"/>
      <c r="D2" s="570"/>
      <c r="E2" s="570" t="s">
        <v>610</v>
      </c>
      <c r="F2" s="570"/>
      <c r="G2" s="570"/>
      <c r="H2" s="570"/>
      <c r="I2" s="570" t="s">
        <v>611</v>
      </c>
      <c r="J2" s="570"/>
    </row>
    <row r="3" spans="1:18"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8" ht="15" customHeight="1" x14ac:dyDescent="0.25">
      <c r="A4" s="571">
        <f>AVERAGE('Consolid Vuln'!C6,'Consolid Vuln'!C13,'Consolid Vuln'!C26,'Consolid Vuln'!C28)</f>
        <v>1.8119541712372595</v>
      </c>
      <c r="B4" s="70" t="s">
        <v>612</v>
      </c>
      <c r="C4" s="61" t="str">
        <f>IF(E4="A ser especificado pela instalação portuária, caso necessário","-",'Ameaças e Cnsq'!R15)</f>
        <v>-</v>
      </c>
      <c r="D4" s="61" t="str">
        <f t="shared" ref="D4:D25" si="0">IF(E4="A ser especificado pela instalação portuária, caso necessário","-",AVERAGE($A$4,C4))</f>
        <v>-</v>
      </c>
      <c r="E4" s="34" t="s">
        <v>634</v>
      </c>
      <c r="F4" s="61" t="str">
        <f>IF(E4="A ser especificado pela instalação portuária, caso necessário","-",'Ameaças e Cnsq'!S15)</f>
        <v>-</v>
      </c>
      <c r="G4" s="574">
        <f>Ativos!R18</f>
        <v>2.6875</v>
      </c>
      <c r="H4" s="61" t="str">
        <f>IF(E4="A ser especificado pela instalação portuária, caso necessário","-",AVERAGE($G$4,F4))</f>
        <v>-</v>
      </c>
      <c r="I4" s="62" t="str">
        <f>IF(E4="A ser especificado pela instalação portuária, caso necessário","-",D4*H4)</f>
        <v>-</v>
      </c>
      <c r="J4" s="63" t="str">
        <f>IF(E4="A ser especificado pela instalação portuária, caso necessário","-",IF(AND(I4&gt;=0.75,I4&lt;2.5),"MUITO BAIXO",IF(AND(I4&gt;=2.5,I4&lt;3.6),"BAIXO",IF(AND(I4&gt;=3.6,I4&lt;5.5),"MÉDIO",IF(AND(I4&gt;=5.5,I4&lt;7),"ALTO",IF(AND(I4&gt;=7,I4&lt;=9),"MUITO ALTO"))))))</f>
        <v>-</v>
      </c>
    </row>
    <row r="5" spans="1:18" ht="15" customHeight="1" x14ac:dyDescent="0.25">
      <c r="A5" s="572"/>
      <c r="B5" s="74" t="s">
        <v>641</v>
      </c>
      <c r="C5" s="49" t="str">
        <f>IF(E5="A ser especificado pela instalação portuária, caso necessário","-",'Ameaças e Cnsq'!R29)</f>
        <v>-</v>
      </c>
      <c r="D5" s="49" t="str">
        <f t="shared" si="0"/>
        <v>-</v>
      </c>
      <c r="E5" s="42" t="s">
        <v>634</v>
      </c>
      <c r="F5" s="49" t="str">
        <f>IF(E5="A ser especificado pela instalação portuária, caso necessário","-",'Ameaças e Cnsq'!S29)</f>
        <v>-</v>
      </c>
      <c r="G5" s="575"/>
      <c r="H5" s="49" t="str">
        <f t="shared" ref="H5:H25" si="1">IF(E5="A ser especificado pela instalação portuária, caso necessário","-",AVERAGE($G$4,F5))</f>
        <v>-</v>
      </c>
      <c r="I5" s="50" t="str">
        <f t="shared" ref="I5:I25" si="2">IF(E5="A ser especificado pela instalação portuária, caso necessário","-",D5*H5)</f>
        <v>-</v>
      </c>
      <c r="J5" s="51" t="str">
        <f t="shared" ref="J5:J25" si="3">IF(E5="A ser especificado pela instalação portuária, caso necessário","-",IF(AND(I5&gt;=0.75,I5&lt;2.5),"MUITO BAIXO",IF(AND(I5&gt;=2.5,I5&lt;3.6),"BAIXO",IF(AND(I5&gt;=3.6,I5&lt;5.5),"MÉDIO",IF(AND(I5&gt;=5.5,I5&lt;7),"ALTO",IF(AND(I5&gt;=7,I5&lt;=9),"MUITO ALTO"))))))</f>
        <v>-</v>
      </c>
    </row>
    <row r="6" spans="1:18" ht="15" customHeight="1" x14ac:dyDescent="0.25">
      <c r="A6" s="572"/>
      <c r="B6" s="70" t="s">
        <v>613</v>
      </c>
      <c r="C6" s="61" t="str">
        <f>IF(E6="A ser especificado pela instalação portuária, caso necessário","-",'Ameaças e Cnsq'!R43)</f>
        <v>-</v>
      </c>
      <c r="D6" s="61" t="str">
        <f t="shared" si="0"/>
        <v>-</v>
      </c>
      <c r="E6" s="34" t="s">
        <v>634</v>
      </c>
      <c r="F6" s="61" t="str">
        <f>IF(E6="A ser especificado pela instalação portuária, caso necessário","-",'Ameaças e Cnsq'!S43)</f>
        <v>-</v>
      </c>
      <c r="G6" s="575"/>
      <c r="H6" s="61" t="str">
        <f t="shared" si="1"/>
        <v>-</v>
      </c>
      <c r="I6" s="62" t="str">
        <f t="shared" si="2"/>
        <v>-</v>
      </c>
      <c r="J6" s="63" t="str">
        <f t="shared" si="3"/>
        <v>-</v>
      </c>
    </row>
    <row r="7" spans="1:18" ht="15" customHeight="1" x14ac:dyDescent="0.25">
      <c r="A7" s="572"/>
      <c r="B7" s="74" t="s">
        <v>614</v>
      </c>
      <c r="C7" s="49" t="str">
        <f>IF(E7="A ser especificado pela instalação portuária, caso necessário","-",'Ameaças e Cnsq'!R58)</f>
        <v>-</v>
      </c>
      <c r="D7" s="49" t="str">
        <f t="shared" si="0"/>
        <v>-</v>
      </c>
      <c r="E7" s="42" t="s">
        <v>634</v>
      </c>
      <c r="F7" s="49" t="str">
        <f>IF(E7="A ser especificado pela instalação portuária, caso necessário","-",'Ameaças e Cnsq'!S58)</f>
        <v>-</v>
      </c>
      <c r="G7" s="575"/>
      <c r="H7" s="49" t="str">
        <f t="shared" si="1"/>
        <v>-</v>
      </c>
      <c r="I7" s="50" t="str">
        <f t="shared" si="2"/>
        <v>-</v>
      </c>
      <c r="J7" s="51" t="str">
        <f t="shared" si="3"/>
        <v>-</v>
      </c>
    </row>
    <row r="8" spans="1:18" ht="15" customHeight="1" x14ac:dyDescent="0.25">
      <c r="A8" s="572"/>
      <c r="B8" s="70" t="s">
        <v>642</v>
      </c>
      <c r="C8" s="61" t="str">
        <f>IF(E8="A ser especificado pela instalação portuária, caso necessário","-",'Ameaças e Cnsq'!R72)</f>
        <v>-</v>
      </c>
      <c r="D8" s="61" t="str">
        <f t="shared" si="0"/>
        <v>-</v>
      </c>
      <c r="E8" s="34" t="s">
        <v>634</v>
      </c>
      <c r="F8" s="61" t="str">
        <f>IF(E8="A ser especificado pela instalação portuária, caso necessário","-",'Ameaças e Cnsq'!S72)</f>
        <v>-</v>
      </c>
      <c r="G8" s="575"/>
      <c r="H8" s="61" t="str">
        <f t="shared" si="1"/>
        <v>-</v>
      </c>
      <c r="I8" s="62" t="str">
        <f t="shared" si="2"/>
        <v>-</v>
      </c>
      <c r="J8" s="63" t="str">
        <f t="shared" si="3"/>
        <v>-</v>
      </c>
    </row>
    <row r="9" spans="1:18" ht="15" customHeight="1" x14ac:dyDescent="0.25">
      <c r="A9" s="572"/>
      <c r="B9" s="74" t="s">
        <v>615</v>
      </c>
      <c r="C9" s="49" t="str">
        <f>IF(E9="A ser especificado pela instalação portuária, caso necessário","-",'Ameaças e Cnsq'!R85)</f>
        <v>-</v>
      </c>
      <c r="D9" s="49" t="str">
        <f t="shared" si="0"/>
        <v>-</v>
      </c>
      <c r="E9" s="42" t="s">
        <v>634</v>
      </c>
      <c r="F9" s="49" t="str">
        <f>IF(E9="A ser especificado pela instalação portuária, caso necessário","-",'Ameaças e Cnsq'!S85)</f>
        <v>-</v>
      </c>
      <c r="G9" s="575"/>
      <c r="H9" s="49" t="str">
        <f t="shared" si="1"/>
        <v>-</v>
      </c>
      <c r="I9" s="50" t="str">
        <f t="shared" si="2"/>
        <v>-</v>
      </c>
      <c r="J9" s="51" t="str">
        <f t="shared" si="3"/>
        <v>-</v>
      </c>
    </row>
    <row r="10" spans="1:18" ht="15" customHeight="1" x14ac:dyDescent="0.25">
      <c r="A10" s="572"/>
      <c r="B10" s="70" t="s">
        <v>616</v>
      </c>
      <c r="C10" s="61" t="str">
        <f>IF(E10="A ser especificado pela instalação portuária, caso necessário","-",'Ameaças e Cnsq'!R100)</f>
        <v>-</v>
      </c>
      <c r="D10" s="61" t="str">
        <f t="shared" si="0"/>
        <v>-</v>
      </c>
      <c r="E10" s="34" t="s">
        <v>634</v>
      </c>
      <c r="F10" s="61" t="str">
        <f>IF(E10="A ser especificado pela instalação portuária, caso necessário","-",'Ameaças e Cnsq'!S100)</f>
        <v>-</v>
      </c>
      <c r="G10" s="575"/>
      <c r="H10" s="61" t="str">
        <f t="shared" si="1"/>
        <v>-</v>
      </c>
      <c r="I10" s="62" t="str">
        <f t="shared" si="2"/>
        <v>-</v>
      </c>
      <c r="J10" s="63" t="str">
        <f t="shared" si="3"/>
        <v>-</v>
      </c>
    </row>
    <row r="11" spans="1:18" x14ac:dyDescent="0.25">
      <c r="A11" s="572"/>
      <c r="B11" s="564" t="s">
        <v>649</v>
      </c>
      <c r="C11" s="49" t="str">
        <f>IF(E11="A ser especificado pela instalação portuária, caso necessário","-",'Ameaças e Cnsq'!R114)</f>
        <v>-</v>
      </c>
      <c r="D11" s="49">
        <f t="shared" si="0"/>
        <v>1.8119541712372595</v>
      </c>
      <c r="E11" s="44" t="s">
        <v>427</v>
      </c>
      <c r="F11" s="49">
        <f>IF(E11="A ser especificado pela instalação portuária, caso necessário","-",'Ameaças e Cnsq'!S114)</f>
        <v>3</v>
      </c>
      <c r="G11" s="575"/>
      <c r="H11" s="49">
        <f t="shared" si="1"/>
        <v>2.84375</v>
      </c>
      <c r="I11" s="50">
        <f t="shared" si="2"/>
        <v>5.1527446744559571</v>
      </c>
      <c r="J11" s="51" t="str">
        <f t="shared" si="3"/>
        <v>MÉDIO</v>
      </c>
    </row>
    <row r="12" spans="1:18" ht="15" customHeight="1" x14ac:dyDescent="0.25">
      <c r="A12" s="572"/>
      <c r="B12" s="565"/>
      <c r="C12" s="49">
        <f>IF(E12="A ser especificado pela instalação portuária, caso necessário","-",'Ameaças e Cnsq'!R121)</f>
        <v>1.8333333333333333</v>
      </c>
      <c r="D12" s="49">
        <f t="shared" si="0"/>
        <v>1.8226437522852965</v>
      </c>
      <c r="E12" s="44" t="s">
        <v>372</v>
      </c>
      <c r="F12" s="49">
        <f>IF(E12="A ser especificado pela instalação portuária, caso necessário","-",'Ameaças e Cnsq'!S121)</f>
        <v>2</v>
      </c>
      <c r="G12" s="575"/>
      <c r="H12" s="49">
        <f t="shared" si="1"/>
        <v>2.34375</v>
      </c>
      <c r="I12" s="50">
        <f t="shared" si="2"/>
        <v>4.2718212944186638</v>
      </c>
      <c r="J12" s="51" t="str">
        <f t="shared" si="3"/>
        <v>MÉDIO</v>
      </c>
    </row>
    <row r="13" spans="1:18" x14ac:dyDescent="0.25">
      <c r="A13" s="572"/>
      <c r="B13" s="565"/>
      <c r="C13" s="49">
        <f>IF(E13="A ser especificado pela instalação portuária, caso necessário","-",'Ameaças e Cnsq'!R122)</f>
        <v>1.8333333333333333</v>
      </c>
      <c r="D13" s="49">
        <f t="shared" si="0"/>
        <v>1.8226437522852965</v>
      </c>
      <c r="E13" s="44" t="s">
        <v>386</v>
      </c>
      <c r="F13" s="49">
        <f>IF(E13="A ser especificado pela instalação portuária, caso necessário","-",'Ameaças e Cnsq'!S122)</f>
        <v>1</v>
      </c>
      <c r="G13" s="575"/>
      <c r="H13" s="49">
        <f t="shared" si="1"/>
        <v>1.84375</v>
      </c>
      <c r="I13" s="50">
        <f t="shared" si="2"/>
        <v>3.3604994182760155</v>
      </c>
      <c r="J13" s="51" t="str">
        <f t="shared" si="3"/>
        <v>BAIXO</v>
      </c>
    </row>
    <row r="14" spans="1:18" ht="15" customHeight="1" x14ac:dyDescent="0.25">
      <c r="A14" s="572"/>
      <c r="B14" s="566"/>
      <c r="C14" s="49" t="str">
        <f>IF(E14="A ser especificado pela instalação portuária, caso necessário","-",'Ameaças e Cnsq'!R123)</f>
        <v>-</v>
      </c>
      <c r="D14" s="49" t="str">
        <f t="shared" si="0"/>
        <v>-</v>
      </c>
      <c r="E14" s="44" t="s">
        <v>634</v>
      </c>
      <c r="F14" s="49" t="str">
        <f>IF(E14="A ser especificado pela instalação portuária, caso necessário","-",'Ameaças e Cnsq'!S123)</f>
        <v>-</v>
      </c>
      <c r="G14" s="575"/>
      <c r="H14" s="49" t="str">
        <f t="shared" si="1"/>
        <v>-</v>
      </c>
      <c r="I14" s="50" t="str">
        <f t="shared" si="2"/>
        <v>-</v>
      </c>
      <c r="J14" s="51" t="str">
        <f t="shared" si="3"/>
        <v>-</v>
      </c>
    </row>
    <row r="15" spans="1:18" x14ac:dyDescent="0.25">
      <c r="A15" s="572"/>
      <c r="B15" s="577" t="s">
        <v>618</v>
      </c>
      <c r="C15" s="61">
        <f>IF(E15="A ser especificado pela instalação portuária, caso necessário","-",'Ameaças e Cnsq'!R131)</f>
        <v>1.8333333333333333</v>
      </c>
      <c r="D15" s="61">
        <f t="shared" si="0"/>
        <v>1.8226437522852965</v>
      </c>
      <c r="E15" s="56" t="s">
        <v>627</v>
      </c>
      <c r="F15" s="61">
        <f>IF(E15="A ser especificado pela instalação portuária, caso necessário","-",'Ameaças e Cnsq'!S131)</f>
        <v>1</v>
      </c>
      <c r="G15" s="575"/>
      <c r="H15" s="61">
        <f t="shared" si="1"/>
        <v>1.84375</v>
      </c>
      <c r="I15" s="62">
        <f t="shared" si="2"/>
        <v>3.3604994182760155</v>
      </c>
      <c r="J15" s="63" t="str">
        <f t="shared" si="3"/>
        <v>BAIXO</v>
      </c>
    </row>
    <row r="16" spans="1:18" ht="15" customHeight="1" x14ac:dyDescent="0.25">
      <c r="A16" s="572"/>
      <c r="B16" s="578"/>
      <c r="C16" s="61">
        <f>IF(E16="A ser especificado pela instalação portuária, caso necessário","-",'Ameaças e Cnsq'!R133)</f>
        <v>1.8333333333333333</v>
      </c>
      <c r="D16" s="61">
        <f t="shared" si="0"/>
        <v>1.8226437522852965</v>
      </c>
      <c r="E16" s="56" t="s">
        <v>372</v>
      </c>
      <c r="F16" s="61">
        <f>IF(E16="A ser especificado pela instalação portuária, caso necessário","-",'Ameaças e Cnsq'!S133)</f>
        <v>2</v>
      </c>
      <c r="G16" s="575"/>
      <c r="H16" s="61">
        <f t="shared" si="1"/>
        <v>2.34375</v>
      </c>
      <c r="I16" s="62">
        <f t="shared" si="2"/>
        <v>4.2718212944186638</v>
      </c>
      <c r="J16" s="63" t="str">
        <f t="shared" si="3"/>
        <v>MÉDIO</v>
      </c>
    </row>
    <row r="17" spans="1:10" ht="15" customHeight="1" x14ac:dyDescent="0.25">
      <c r="A17" s="572"/>
      <c r="B17" s="579"/>
      <c r="C17" s="61" t="str">
        <f>IF(E17="A ser especificado pela instalação portuária, caso necessário","-",'Ameaças e Cnsq'!R134)</f>
        <v>-</v>
      </c>
      <c r="D17" s="61" t="str">
        <f t="shared" si="0"/>
        <v>-</v>
      </c>
      <c r="E17" s="56" t="s">
        <v>634</v>
      </c>
      <c r="F17" s="61" t="str">
        <f>IF(E17="A ser especificado pela instalação portuária, caso necessário","-",'Ameaças e Cnsq'!S134)</f>
        <v>-</v>
      </c>
      <c r="G17" s="575"/>
      <c r="H17" s="61" t="str">
        <f t="shared" si="1"/>
        <v>-</v>
      </c>
      <c r="I17" s="62" t="str">
        <f t="shared" si="2"/>
        <v>-</v>
      </c>
      <c r="J17" s="63" t="str">
        <f t="shared" si="3"/>
        <v>-</v>
      </c>
    </row>
    <row r="18" spans="1:10" x14ac:dyDescent="0.25">
      <c r="A18" s="572"/>
      <c r="B18" s="564" t="s">
        <v>619</v>
      </c>
      <c r="C18" s="49">
        <f>IF(E18="A ser especificado pela instalação portuária, caso necessário","-",'Ameaças e Cnsq'!R141)</f>
        <v>2</v>
      </c>
      <c r="D18" s="49">
        <f t="shared" si="0"/>
        <v>1.9059770856186298</v>
      </c>
      <c r="E18" s="44" t="s">
        <v>427</v>
      </c>
      <c r="F18" s="49">
        <f>IF(E18="A ser especificado pela instalação portuária, caso necessário","-",'Ameaças e Cnsq'!S141)</f>
        <v>3</v>
      </c>
      <c r="G18" s="575"/>
      <c r="H18" s="49">
        <f t="shared" si="1"/>
        <v>2.84375</v>
      </c>
      <c r="I18" s="50">
        <f t="shared" si="2"/>
        <v>5.4201223372279781</v>
      </c>
      <c r="J18" s="51" t="str">
        <f t="shared" si="3"/>
        <v>MÉDIO</v>
      </c>
    </row>
    <row r="19" spans="1:10" ht="15" customHeight="1" x14ac:dyDescent="0.25">
      <c r="A19" s="572"/>
      <c r="B19" s="565"/>
      <c r="C19" s="49">
        <f>IF(E19="A ser especificado pela instalação portuária, caso necessário","-",'Ameaças e Cnsq'!R145)</f>
        <v>2</v>
      </c>
      <c r="D19" s="49">
        <f t="shared" si="0"/>
        <v>1.9059770856186298</v>
      </c>
      <c r="E19" s="44" t="s">
        <v>372</v>
      </c>
      <c r="F19" s="49">
        <f>IF(E19="A ser especificado pela instalação portuária, caso necessário","-",'Ameaças e Cnsq'!S145)</f>
        <v>2</v>
      </c>
      <c r="G19" s="575"/>
      <c r="H19" s="49">
        <f t="shared" si="1"/>
        <v>2.34375</v>
      </c>
      <c r="I19" s="50">
        <f t="shared" si="2"/>
        <v>4.4671337944186638</v>
      </c>
      <c r="J19" s="51" t="str">
        <f t="shared" si="3"/>
        <v>MÉDIO</v>
      </c>
    </row>
    <row r="20" spans="1:10" ht="15" customHeight="1" x14ac:dyDescent="0.25">
      <c r="A20" s="572"/>
      <c r="B20" s="565"/>
      <c r="C20" s="49">
        <f>IF(E20="A ser especificado pela instalação portuária, caso necessário","-",'Ameaças e Cnsq'!R147)</f>
        <v>2</v>
      </c>
      <c r="D20" s="49">
        <f t="shared" si="0"/>
        <v>1.9059770856186298</v>
      </c>
      <c r="E20" s="44" t="s">
        <v>368</v>
      </c>
      <c r="F20" s="49">
        <f>IF(E20="A ser especificado pela instalação portuária, caso necessário","-",'Ameaças e Cnsq'!S147)</f>
        <v>3</v>
      </c>
      <c r="G20" s="575"/>
      <c r="H20" s="49">
        <f t="shared" si="1"/>
        <v>2.84375</v>
      </c>
      <c r="I20" s="50">
        <f t="shared" si="2"/>
        <v>5.4201223372279781</v>
      </c>
      <c r="J20" s="51" t="str">
        <f t="shared" si="3"/>
        <v>MÉDIO</v>
      </c>
    </row>
    <row r="21" spans="1:10" ht="15" customHeight="1" x14ac:dyDescent="0.25">
      <c r="A21" s="572"/>
      <c r="B21" s="566"/>
      <c r="C21" s="49" t="str">
        <f>IF(E21="A ser especificado pela instalação portuária, caso necessário","-",'Ameaças e Cnsq'!R149)</f>
        <v>-</v>
      </c>
      <c r="D21" s="49" t="str">
        <f t="shared" si="0"/>
        <v>-</v>
      </c>
      <c r="E21" s="44" t="s">
        <v>634</v>
      </c>
      <c r="F21" s="49" t="str">
        <f>IF(E21="A ser especificado pela instalação portuária, caso necessário","-",'Ameaças e Cnsq'!S149)</f>
        <v>-</v>
      </c>
      <c r="G21" s="575"/>
      <c r="H21" s="49" t="str">
        <f t="shared" si="1"/>
        <v>-</v>
      </c>
      <c r="I21" s="50" t="str">
        <f t="shared" si="2"/>
        <v>-</v>
      </c>
      <c r="J21" s="51" t="str">
        <f t="shared" si="3"/>
        <v>-</v>
      </c>
    </row>
    <row r="22" spans="1:10" ht="15" customHeight="1" x14ac:dyDescent="0.25">
      <c r="A22" s="572"/>
      <c r="B22" s="71" t="s">
        <v>620</v>
      </c>
      <c r="C22" s="61" t="str">
        <f>IF(E22="A ser especificado pela instalação portuária, caso necessário","-",'Ameaças e Cnsq'!R158)</f>
        <v>-</v>
      </c>
      <c r="D22" s="61" t="str">
        <f t="shared" si="0"/>
        <v>-</v>
      </c>
      <c r="E22" s="56" t="s">
        <v>634</v>
      </c>
      <c r="F22" s="61" t="str">
        <f>IF(E22="A ser especificado pela instalação portuária, caso necessário","-",'Ameaças e Cnsq'!S158)</f>
        <v>-</v>
      </c>
      <c r="G22" s="575"/>
      <c r="H22" s="61" t="str">
        <f t="shared" si="1"/>
        <v>-</v>
      </c>
      <c r="I22" s="62" t="str">
        <f t="shared" si="2"/>
        <v>-</v>
      </c>
      <c r="J22" s="63" t="str">
        <f t="shared" si="3"/>
        <v>-</v>
      </c>
    </row>
    <row r="23" spans="1:10" ht="15" customHeight="1" x14ac:dyDescent="0.25">
      <c r="A23" s="572"/>
      <c r="B23" s="54" t="s">
        <v>621</v>
      </c>
      <c r="C23" s="49" t="str">
        <f>IF(E23="A ser especificado pela instalação portuária, caso necessário","-",'Ameaças e Cnsq'!R172)</f>
        <v>-</v>
      </c>
      <c r="D23" s="49" t="str">
        <f t="shared" si="0"/>
        <v>-</v>
      </c>
      <c r="E23" s="44" t="s">
        <v>634</v>
      </c>
      <c r="F23" s="49" t="str">
        <f>IF(E23="A ser especificado pela instalação portuária, caso necessário","-",'Ameaças e Cnsq'!S172)</f>
        <v>-</v>
      </c>
      <c r="G23" s="575"/>
      <c r="H23" s="49" t="str">
        <f t="shared" si="1"/>
        <v>-</v>
      </c>
      <c r="I23" s="50" t="str">
        <f t="shared" si="2"/>
        <v>-</v>
      </c>
      <c r="J23" s="51" t="str">
        <f t="shared" si="3"/>
        <v>-</v>
      </c>
    </row>
    <row r="24" spans="1:10" ht="15" customHeight="1" x14ac:dyDescent="0.25">
      <c r="A24" s="572"/>
      <c r="B24" s="71" t="s">
        <v>622</v>
      </c>
      <c r="C24" s="61" t="str">
        <f>IF(E24="A ser especificado pela instalação portuária, caso necessário","-",'Ameaças e Cnsq'!R180)</f>
        <v>-</v>
      </c>
      <c r="D24" s="61" t="str">
        <f t="shared" si="0"/>
        <v>-</v>
      </c>
      <c r="E24" s="56" t="s">
        <v>634</v>
      </c>
      <c r="F24" s="61" t="str">
        <f>IF(E24="A ser especificado pela instalação portuária, caso necessário","-",'Ameaças e Cnsq'!S180)</f>
        <v>-</v>
      </c>
      <c r="G24" s="575"/>
      <c r="H24" s="61" t="str">
        <f t="shared" si="1"/>
        <v>-</v>
      </c>
      <c r="I24" s="62" t="str">
        <f t="shared" si="2"/>
        <v>-</v>
      </c>
      <c r="J24" s="63" t="str">
        <f t="shared" si="3"/>
        <v>-</v>
      </c>
    </row>
    <row r="25" spans="1:10" ht="15" customHeight="1" x14ac:dyDescent="0.25">
      <c r="A25" s="573"/>
      <c r="B25" s="45" t="s">
        <v>634</v>
      </c>
      <c r="C25" s="49" t="str">
        <f>IF(E25="A ser especificado pela instalação portuária, caso necessário","-",'Ameaças e Cnsq'!R188)</f>
        <v>-</v>
      </c>
      <c r="D25" s="49" t="str">
        <f t="shared" si="0"/>
        <v>-</v>
      </c>
      <c r="E25" s="44" t="s">
        <v>634</v>
      </c>
      <c r="F25" s="49" t="str">
        <f>IF(E25="A ser especificado pela instalação portuária, caso necessário","-",'Ameaças e Cnsq'!S188)</f>
        <v>-</v>
      </c>
      <c r="G25" s="576"/>
      <c r="H25" s="49" t="str">
        <f t="shared" si="1"/>
        <v>-</v>
      </c>
      <c r="I25" s="50" t="str">
        <f t="shared" si="2"/>
        <v>-</v>
      </c>
      <c r="J25" s="51" t="str">
        <f t="shared" si="3"/>
        <v>-</v>
      </c>
    </row>
  </sheetData>
  <sheetProtection sheet="1" objects="1" scenarios="1"/>
  <mergeCells count="9">
    <mergeCell ref="B18:B21"/>
    <mergeCell ref="A1:J1"/>
    <mergeCell ref="A2:D2"/>
    <mergeCell ref="E2:H2"/>
    <mergeCell ref="I2:J2"/>
    <mergeCell ref="A4:A25"/>
    <mergeCell ref="G4:G25"/>
    <mergeCell ref="B11:B14"/>
    <mergeCell ref="B15:B17"/>
  </mergeCells>
  <conditionalFormatting sqref="J4:J25">
    <cfRule type="cellIs" dxfId="79" priority="1" operator="equal">
      <formula>"MUITO BAIXO"</formula>
    </cfRule>
    <cfRule type="cellIs" dxfId="78" priority="2" operator="equal">
      <formula>"BAIXO"</formula>
    </cfRule>
    <cfRule type="cellIs" dxfId="77" priority="3" operator="equal">
      <formula>"MÉDIO"</formula>
    </cfRule>
    <cfRule type="cellIs" dxfId="76" priority="4" operator="equal">
      <formula>"ALTO"</formula>
    </cfRule>
    <cfRule type="cellIs" dxfId="75" priority="5" operator="equal">
      <formula>"MUITO ALTO"</formula>
    </cfRule>
  </conditionalFormatting>
  <hyperlinks>
    <hyperlink ref="A1:J1" location="Ativos!A1" display="ATIVO 1 - Acessos terrestres" xr:uid="{724DAD9C-6F90-4D8D-A7AB-887712479745}"/>
  </hyperlinks>
  <pageMargins left="0.511811024" right="0.511811024" top="0.78740157499999996" bottom="0.78740157499999996" header="0.31496062000000002" footer="0.314960620000000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0"/>
  <sheetViews>
    <sheetView workbookViewId="0">
      <selection sqref="A1:J1"/>
    </sheetView>
  </sheetViews>
  <sheetFormatPr defaultRowHeight="15" x14ac:dyDescent="0.25"/>
  <cols>
    <col min="1" max="1" width="14.7109375" style="52" customWidth="1"/>
    <col min="2" max="2" width="54.7109375" style="52" customWidth="1"/>
    <col min="3" max="3" width="14.7109375" style="52" customWidth="1"/>
    <col min="4" max="4" width="13.5703125" style="52" bestFit="1" customWidth="1"/>
    <col min="5" max="5" width="54.7109375" style="52" customWidth="1"/>
    <col min="6" max="10" width="14.7109375" style="52" customWidth="1"/>
    <col min="11" max="16384" width="9.140625" style="8"/>
  </cols>
  <sheetData>
    <row r="1" spans="1:10" ht="15.75" thickBot="1" x14ac:dyDescent="0.3">
      <c r="A1" s="567" t="s">
        <v>543</v>
      </c>
      <c r="B1" s="568"/>
      <c r="C1" s="568"/>
      <c r="D1" s="568"/>
      <c r="E1" s="568"/>
      <c r="F1" s="568"/>
      <c r="G1" s="568"/>
      <c r="H1" s="568"/>
      <c r="I1" s="568"/>
      <c r="J1" s="569"/>
    </row>
    <row r="2" spans="1:10" s="12" customFormat="1" x14ac:dyDescent="0.25">
      <c r="A2" s="570" t="s">
        <v>599</v>
      </c>
      <c r="B2" s="570"/>
      <c r="C2" s="570"/>
      <c r="D2" s="570"/>
      <c r="E2" s="570" t="s">
        <v>610</v>
      </c>
      <c r="F2" s="570"/>
      <c r="G2" s="570"/>
      <c r="H2" s="570"/>
      <c r="I2" s="570" t="s">
        <v>611</v>
      </c>
      <c r="J2" s="570"/>
    </row>
    <row r="3" spans="1:10" s="12" customFormat="1" ht="30" customHeight="1" x14ac:dyDescent="0.25">
      <c r="A3" s="46" t="s">
        <v>600</v>
      </c>
      <c r="B3" s="46" t="s">
        <v>601</v>
      </c>
      <c r="C3" s="46" t="s">
        <v>604</v>
      </c>
      <c r="D3" s="46" t="s">
        <v>605</v>
      </c>
      <c r="E3" s="46" t="s">
        <v>602</v>
      </c>
      <c r="F3" s="46" t="s">
        <v>603</v>
      </c>
      <c r="G3" s="46" t="s">
        <v>606</v>
      </c>
      <c r="H3" s="46" t="s">
        <v>607</v>
      </c>
      <c r="I3" s="46" t="s">
        <v>608</v>
      </c>
      <c r="J3" s="46" t="s">
        <v>609</v>
      </c>
    </row>
    <row r="4" spans="1:10" ht="15" customHeight="1" x14ac:dyDescent="0.25">
      <c r="A4" s="571">
        <f>AVERAGE('Consolid Vuln'!C6,'Consolid Vuln'!C13,'Consolid Vuln'!C26,'Consolid Vuln'!C28)</f>
        <v>1.8119541712372595</v>
      </c>
      <c r="B4" s="41" t="s">
        <v>625</v>
      </c>
      <c r="C4" s="47" t="str">
        <f>IF(E4="A ser especificado pela instalação portuária, caso necessário","-",'Ameaças e Cnsq'!R21)</f>
        <v>-</v>
      </c>
      <c r="D4" s="47" t="str">
        <f>IF(E4="A ser especificado pela instalação portuária, caso necessário","-",AVERAGE($A$4,C4))</f>
        <v>-</v>
      </c>
      <c r="E4" s="33" t="s">
        <v>634</v>
      </c>
      <c r="F4" s="47" t="str">
        <f>IF(E4="A ser especificado pela instalação portuária, caso necessário","-",'Ameaças e Cnsq'!S21)</f>
        <v>-</v>
      </c>
      <c r="G4" s="582">
        <f>Ativos!R31</f>
        <v>2.0119047619047619</v>
      </c>
      <c r="H4" s="47" t="str">
        <f>IF(E4="A ser especificado pela instalação portuária, caso necessário","-",AVERAGE($G$4,F4))</f>
        <v>-</v>
      </c>
      <c r="I4" s="48" t="str">
        <f>IF(E4="A ser especificado pela instalação portuária, caso necessário","-",D4*H4)</f>
        <v>-</v>
      </c>
      <c r="J4" s="41" t="str">
        <f>IF(E4="A ser especificado pela instalação portuária, caso necessário","-",(IF(AND(I4&gt;=0.75,I4&lt;2.5),"MUITO BAIXO",IF(AND(I4&gt;=2.5,I4&lt;3.6),"BAIXO",IF(AND(I4&gt;=3.6,I4&lt;5.5),"MÉDIO",IF(AND(I4&gt;=5.5,I4&lt;7),"ALTO",IF(AND(I4&gt;=7,I4&lt;=9),"MUITO ALTO")))))))</f>
        <v>-</v>
      </c>
    </row>
    <row r="5" spans="1:10" ht="15" customHeight="1" x14ac:dyDescent="0.25">
      <c r="A5" s="572"/>
      <c r="B5" s="55" t="s">
        <v>641</v>
      </c>
      <c r="C5" s="49" t="str">
        <f>IF(E5="A ser especificado pela instalação portuária, caso necessário","-",'Ameaças e Cnsq'!R35)</f>
        <v>-</v>
      </c>
      <c r="D5" s="49" t="str">
        <f t="shared" ref="D5:D20" si="0">IF(E5="A ser especificado pela instalação portuária, caso necessário","-",AVERAGE($A$4,C5))</f>
        <v>-</v>
      </c>
      <c r="E5" s="42" t="s">
        <v>634</v>
      </c>
      <c r="F5" s="49" t="str">
        <f>IF(E5="A ser especificado pela instalação portuária, caso necessário","-",'Ameaças e Cnsq'!S35)</f>
        <v>-</v>
      </c>
      <c r="G5" s="583"/>
      <c r="H5" s="49" t="str">
        <f t="shared" ref="H5:H20" si="1">IF(E5="A ser especificado pela instalação portuária, caso necessário","-",AVERAGE($G$4,F5))</f>
        <v>-</v>
      </c>
      <c r="I5" s="50" t="str">
        <f t="shared" ref="I5:I20" si="2">IF(E5="A ser especificado pela instalação portuária, caso necessário","-",D5*H5)</f>
        <v>-</v>
      </c>
      <c r="J5" s="51" t="str">
        <f t="shared" ref="J5:J20" si="3">IF(E5="A ser especificado pela instalação portuária, caso necessário","-",(IF(AND(I5&gt;=0.75,I5&lt;2.5),"MUITO BAIXO",IF(AND(I5&gt;=2.5,I5&lt;3.6),"BAIXO",IF(AND(I5&gt;=3.6,I5&lt;5.5),"MÉDIO",IF(AND(I5&gt;=5.5,I5&lt;7),"ALTO",IF(AND(I5&gt;=7,I5&lt;=9),"MUITO ALTO")))))))</f>
        <v>-</v>
      </c>
    </row>
    <row r="6" spans="1:10" ht="15" customHeight="1" x14ac:dyDescent="0.25">
      <c r="A6" s="572"/>
      <c r="B6" s="39" t="s">
        <v>613</v>
      </c>
      <c r="C6" s="47" t="str">
        <f>IF(E6="A ser especificado pela instalação portuária, caso necessário","-",'Ameaças e Cnsq'!R50)</f>
        <v>-</v>
      </c>
      <c r="D6" s="47" t="str">
        <f t="shared" si="0"/>
        <v>-</v>
      </c>
      <c r="E6" s="33" t="s">
        <v>634</v>
      </c>
      <c r="F6" s="47" t="str">
        <f>IF(E6="A ser especificado pela instalação portuária, caso necessário","-",'Ameaças e Cnsq'!S50)</f>
        <v>-</v>
      </c>
      <c r="G6" s="583"/>
      <c r="H6" s="47" t="str">
        <f t="shared" si="1"/>
        <v>-</v>
      </c>
      <c r="I6" s="48" t="str">
        <f t="shared" si="2"/>
        <v>-</v>
      </c>
      <c r="J6" s="41" t="str">
        <f t="shared" si="3"/>
        <v>-</v>
      </c>
    </row>
    <row r="7" spans="1:10" ht="15" customHeight="1" x14ac:dyDescent="0.25">
      <c r="A7" s="572"/>
      <c r="B7" s="53" t="s">
        <v>626</v>
      </c>
      <c r="C7" s="49" t="str">
        <f>IF(E7="A ser especificado pela instalação portuária, caso necessário","-",'Ameaças e Cnsq'!R64)</f>
        <v>-</v>
      </c>
      <c r="D7" s="49" t="str">
        <f t="shared" si="0"/>
        <v>-</v>
      </c>
      <c r="E7" s="42" t="s">
        <v>634</v>
      </c>
      <c r="F7" s="49" t="str">
        <f>IF(E7="A ser especificado pela instalação portuária, caso necessário","-",'Ameaças e Cnsq'!S64)</f>
        <v>-</v>
      </c>
      <c r="G7" s="583"/>
      <c r="H7" s="49" t="str">
        <f t="shared" si="1"/>
        <v>-</v>
      </c>
      <c r="I7" s="50" t="str">
        <f t="shared" si="2"/>
        <v>-</v>
      </c>
      <c r="J7" s="51" t="str">
        <f t="shared" si="3"/>
        <v>-</v>
      </c>
    </row>
    <row r="8" spans="1:10" ht="15" customHeight="1" x14ac:dyDescent="0.25">
      <c r="A8" s="572"/>
      <c r="B8" s="40" t="s">
        <v>642</v>
      </c>
      <c r="C8" s="47" t="str">
        <f>IF(E8="A ser especificado pela instalação portuária, caso necessário","-",'Ameaças e Cnsq'!R77)</f>
        <v>-</v>
      </c>
      <c r="D8" s="47" t="str">
        <f t="shared" si="0"/>
        <v>-</v>
      </c>
      <c r="E8" s="33" t="s">
        <v>634</v>
      </c>
      <c r="F8" s="47" t="str">
        <f>IF(E8="A ser especificado pela instalação portuária, caso necessário","-",'Ameaças e Cnsq'!S77)</f>
        <v>-</v>
      </c>
      <c r="G8" s="583"/>
      <c r="H8" s="47" t="str">
        <f t="shared" si="1"/>
        <v>-</v>
      </c>
      <c r="I8" s="48" t="str">
        <f t="shared" si="2"/>
        <v>-</v>
      </c>
      <c r="J8" s="41" t="str">
        <f t="shared" si="3"/>
        <v>-</v>
      </c>
    </row>
    <row r="9" spans="1:10" ht="15" customHeight="1" x14ac:dyDescent="0.25">
      <c r="A9" s="572"/>
      <c r="B9" s="53" t="s">
        <v>615</v>
      </c>
      <c r="C9" s="49" t="str">
        <f>IF(E9="A ser especificado pela instalação portuária, caso necessário","-",'Ameaças e Cnsq'!R92)</f>
        <v>-</v>
      </c>
      <c r="D9" s="49" t="str">
        <f t="shared" si="0"/>
        <v>-</v>
      </c>
      <c r="E9" s="42" t="s">
        <v>634</v>
      </c>
      <c r="F9" s="49" t="str">
        <f>IF(E9="A ser especificado pela instalação portuária, caso necessário","-",'Ameaças e Cnsq'!S92)</f>
        <v>-</v>
      </c>
      <c r="G9" s="583"/>
      <c r="H9" s="49" t="str">
        <f t="shared" si="1"/>
        <v>-</v>
      </c>
      <c r="I9" s="50" t="str">
        <f t="shared" si="2"/>
        <v>-</v>
      </c>
      <c r="J9" s="51" t="str">
        <f t="shared" si="3"/>
        <v>-</v>
      </c>
    </row>
    <row r="10" spans="1:10" ht="15" customHeight="1" x14ac:dyDescent="0.25">
      <c r="A10" s="572"/>
      <c r="B10" s="39" t="s">
        <v>616</v>
      </c>
      <c r="C10" s="47" t="str">
        <f>IF(E10="A ser especificado pela instalação portuária, caso necessário","-",'Ameaças e Cnsq'!R106)</f>
        <v>-</v>
      </c>
      <c r="D10" s="47" t="str">
        <f t="shared" si="0"/>
        <v>-</v>
      </c>
      <c r="E10" s="34" t="s">
        <v>634</v>
      </c>
      <c r="F10" s="47" t="str">
        <f>IF(E10="A ser especificado pela instalação portuária, caso necessário","-",'Ameaças e Cnsq'!S106)</f>
        <v>-</v>
      </c>
      <c r="G10" s="583"/>
      <c r="H10" s="47" t="str">
        <f t="shared" si="1"/>
        <v>-</v>
      </c>
      <c r="I10" s="48" t="str">
        <f t="shared" si="2"/>
        <v>-</v>
      </c>
      <c r="J10" s="41" t="str">
        <f t="shared" si="3"/>
        <v>-</v>
      </c>
    </row>
    <row r="11" spans="1:10" ht="15" customHeight="1" x14ac:dyDescent="0.25">
      <c r="A11" s="572"/>
      <c r="B11" s="54" t="s">
        <v>617</v>
      </c>
      <c r="C11" s="49" t="str">
        <f>IF(E11="A ser especificado pela instalação portuária, caso necessário","-",'Ameaças e Cnsq'!R122)</f>
        <v>-</v>
      </c>
      <c r="D11" s="49" t="str">
        <f t="shared" si="0"/>
        <v>-</v>
      </c>
      <c r="E11" s="42" t="s">
        <v>634</v>
      </c>
      <c r="F11" s="49" t="str">
        <f>IF(E11="A ser especificado pela instalação portuária, caso necessário","-",'Ameaças e Cnsq'!S122)</f>
        <v>-</v>
      </c>
      <c r="G11" s="583"/>
      <c r="H11" s="49" t="str">
        <f t="shared" si="1"/>
        <v>-</v>
      </c>
      <c r="I11" s="50" t="str">
        <f t="shared" si="2"/>
        <v>-</v>
      </c>
      <c r="J11" s="51" t="str">
        <f t="shared" si="3"/>
        <v>-</v>
      </c>
    </row>
    <row r="12" spans="1:10" ht="15" customHeight="1" x14ac:dyDescent="0.25">
      <c r="A12" s="572"/>
      <c r="B12" s="580" t="s">
        <v>618</v>
      </c>
      <c r="C12" s="47">
        <f>IF(E12="A ser especificado pela instalação portuária, caso necessário","-",'Ameaças e Cnsq'!R132)</f>
        <v>1.8333333333333333</v>
      </c>
      <c r="D12" s="47">
        <f t="shared" si="0"/>
        <v>1.8226437522852965</v>
      </c>
      <c r="E12" s="29" t="s">
        <v>635</v>
      </c>
      <c r="F12" s="47">
        <f>IF(E12="A ser especificado pela instalação portuária, caso necessário","-",'Ameaças e Cnsq'!S132)</f>
        <v>3</v>
      </c>
      <c r="G12" s="583"/>
      <c r="H12" s="47">
        <f t="shared" si="1"/>
        <v>2.5059523809523809</v>
      </c>
      <c r="I12" s="48">
        <f t="shared" si="2"/>
        <v>4.5674584506673206</v>
      </c>
      <c r="J12" s="41" t="str">
        <f t="shared" si="3"/>
        <v>MÉDIO</v>
      </c>
    </row>
    <row r="13" spans="1:10" ht="15" customHeight="1" x14ac:dyDescent="0.25">
      <c r="A13" s="572"/>
      <c r="B13" s="581"/>
      <c r="C13" s="47" t="str">
        <f>IF(E13="A ser especificado pela instalação portuária, caso necessário","-",'Ameaças e Cnsq'!R133)</f>
        <v>-</v>
      </c>
      <c r="D13" s="47" t="str">
        <f t="shared" si="0"/>
        <v>-</v>
      </c>
      <c r="E13" s="34" t="s">
        <v>634</v>
      </c>
      <c r="F13" s="47" t="str">
        <f>IF(E13="A ser especificado pela instalação portuária, caso necessário","-",'Ameaças e Cnsq'!S133)</f>
        <v>-</v>
      </c>
      <c r="G13" s="583"/>
      <c r="H13" s="47" t="str">
        <f t="shared" si="1"/>
        <v>-</v>
      </c>
      <c r="I13" s="48" t="str">
        <f t="shared" si="2"/>
        <v>-</v>
      </c>
      <c r="J13" s="41" t="str">
        <f t="shared" si="3"/>
        <v>-</v>
      </c>
    </row>
    <row r="14" spans="1:10" ht="15" customHeight="1" x14ac:dyDescent="0.25">
      <c r="A14" s="572"/>
      <c r="B14" s="564" t="s">
        <v>619</v>
      </c>
      <c r="C14" s="49">
        <f>IF(E14="A ser especificado pela instalação portuária, caso necessário","-",'Ameaças e Cnsq'!R144)</f>
        <v>1.9166666666666667</v>
      </c>
      <c r="D14" s="49">
        <f t="shared" si="0"/>
        <v>1.864310418951963</v>
      </c>
      <c r="E14" s="44" t="s">
        <v>635</v>
      </c>
      <c r="F14" s="49">
        <f>IF(E14="A ser especificado pela instalação portuária, caso necessário","-",'Ameaças e Cnsq'!S144)</f>
        <v>3</v>
      </c>
      <c r="G14" s="583"/>
      <c r="H14" s="49">
        <f t="shared" si="1"/>
        <v>2.5059523809523809</v>
      </c>
      <c r="I14" s="50">
        <f t="shared" si="2"/>
        <v>4.6718731332070025</v>
      </c>
      <c r="J14" s="51" t="str">
        <f t="shared" si="3"/>
        <v>MÉDIO</v>
      </c>
    </row>
    <row r="15" spans="1:10" ht="30" x14ac:dyDescent="0.25">
      <c r="A15" s="572"/>
      <c r="B15" s="565"/>
      <c r="C15" s="49">
        <f>IF(E15="A ser especificado pela instalação portuária, caso necessário","-",'Ameaças e Cnsq'!R145)</f>
        <v>2</v>
      </c>
      <c r="D15" s="49">
        <f t="shared" si="0"/>
        <v>1.9059770856186298</v>
      </c>
      <c r="E15" s="44" t="s">
        <v>370</v>
      </c>
      <c r="F15" s="49">
        <f>IF(E15="A ser especificado pela instalação portuária, caso necessário","-",'Ameaças e Cnsq'!S145)</f>
        <v>2</v>
      </c>
      <c r="G15" s="583"/>
      <c r="H15" s="49">
        <f t="shared" si="1"/>
        <v>2.0059523809523809</v>
      </c>
      <c r="I15" s="50">
        <f t="shared" si="2"/>
        <v>3.8232992729373705</v>
      </c>
      <c r="J15" s="51" t="str">
        <f t="shared" si="3"/>
        <v>MÉDIO</v>
      </c>
    </row>
    <row r="16" spans="1:10" ht="15" customHeight="1" x14ac:dyDescent="0.25">
      <c r="A16" s="572"/>
      <c r="B16" s="566"/>
      <c r="C16" s="49" t="str">
        <f>IF(E16="A ser especificado pela instalação portuária, caso necessário","-",'Ameaças e Cnsq'!R148)</f>
        <v>-</v>
      </c>
      <c r="D16" s="49" t="str">
        <f t="shared" si="0"/>
        <v>-</v>
      </c>
      <c r="E16" s="42" t="s">
        <v>634</v>
      </c>
      <c r="F16" s="49" t="str">
        <f>IF(E16="A ser especificado pela instalação portuária, caso necessário","-",'Ameaças e Cnsq'!S148)</f>
        <v>-</v>
      </c>
      <c r="G16" s="583"/>
      <c r="H16" s="47" t="str">
        <f t="shared" si="1"/>
        <v>-</v>
      </c>
      <c r="I16" s="48" t="str">
        <f t="shared" si="2"/>
        <v>-</v>
      </c>
      <c r="J16" s="41" t="str">
        <f t="shared" si="3"/>
        <v>-</v>
      </c>
    </row>
    <row r="17" spans="1:10" ht="15" customHeight="1" x14ac:dyDescent="0.25">
      <c r="A17" s="572"/>
      <c r="B17" s="38" t="s">
        <v>620</v>
      </c>
      <c r="C17" s="47" t="str">
        <f>IF(E17="A ser especificado pela instalação portuária, caso necessário","-",'Ameaças e Cnsq'!R164)</f>
        <v>-</v>
      </c>
      <c r="D17" s="47" t="str">
        <f t="shared" si="0"/>
        <v>-</v>
      </c>
      <c r="E17" s="34" t="s">
        <v>634</v>
      </c>
      <c r="F17" s="47" t="str">
        <f>IF(E17="A ser especificado pela instalação portuária, caso necessário","-",'Ameaças e Cnsq'!S164)</f>
        <v>-</v>
      </c>
      <c r="G17" s="583"/>
      <c r="H17" s="47" t="str">
        <f t="shared" si="1"/>
        <v>-</v>
      </c>
      <c r="I17" s="48" t="str">
        <f t="shared" si="2"/>
        <v>-</v>
      </c>
      <c r="J17" s="41" t="str">
        <f t="shared" si="3"/>
        <v>-</v>
      </c>
    </row>
    <row r="18" spans="1:10" ht="15" customHeight="1" x14ac:dyDescent="0.25">
      <c r="A18" s="572"/>
      <c r="B18" s="43" t="s">
        <v>621</v>
      </c>
      <c r="C18" s="49" t="str">
        <f>IF(E18="A ser especificado pela instalação portuária, caso necessário","-",'Ameaças e Cnsq'!R172)</f>
        <v>-</v>
      </c>
      <c r="D18" s="49" t="str">
        <f t="shared" si="0"/>
        <v>-</v>
      </c>
      <c r="E18" s="42" t="s">
        <v>634</v>
      </c>
      <c r="F18" s="49" t="str">
        <f>IF(E18="A ser especificado pela instalação portuária, caso necessário","-",'Ameaças e Cnsq'!S172)</f>
        <v>-</v>
      </c>
      <c r="G18" s="583"/>
      <c r="H18" s="49" t="str">
        <f t="shared" si="1"/>
        <v>-</v>
      </c>
      <c r="I18" s="50" t="str">
        <f t="shared" si="2"/>
        <v>-</v>
      </c>
      <c r="J18" s="51" t="str">
        <f t="shared" si="3"/>
        <v>-</v>
      </c>
    </row>
    <row r="19" spans="1:10" ht="15" customHeight="1" x14ac:dyDescent="0.25">
      <c r="A19" s="572"/>
      <c r="B19" s="38" t="s">
        <v>622</v>
      </c>
      <c r="C19" s="47" t="str">
        <f>IF(E19="A ser especificado pela instalação portuária, caso necessário","-",'Ameaças e Cnsq'!R180)</f>
        <v>-</v>
      </c>
      <c r="D19" s="47" t="str">
        <f t="shared" si="0"/>
        <v>-</v>
      </c>
      <c r="E19" s="33" t="s">
        <v>634</v>
      </c>
      <c r="F19" s="47" t="str">
        <f>IF(E19="A ser especificado pela instalação portuária, caso necessário","-",'Ameaças e Cnsq'!S180)</f>
        <v>-</v>
      </c>
      <c r="G19" s="583"/>
      <c r="H19" s="47" t="str">
        <f t="shared" si="1"/>
        <v>-</v>
      </c>
      <c r="I19" s="48" t="str">
        <f t="shared" si="2"/>
        <v>-</v>
      </c>
      <c r="J19" s="41" t="str">
        <f t="shared" si="3"/>
        <v>-</v>
      </c>
    </row>
    <row r="20" spans="1:10" ht="15" customHeight="1" x14ac:dyDescent="0.25">
      <c r="A20" s="573"/>
      <c r="B20" s="45" t="s">
        <v>634</v>
      </c>
      <c r="C20" s="49" t="str">
        <f>IF(E20="A ser especificado pela instalação portuária, caso necessário","-",'Ameaças e Cnsq'!R187)</f>
        <v>-</v>
      </c>
      <c r="D20" s="49" t="str">
        <f t="shared" si="0"/>
        <v>-</v>
      </c>
      <c r="E20" s="42" t="s">
        <v>634</v>
      </c>
      <c r="F20" s="49" t="str">
        <f>IF(E20="A ser especificado pela instalação portuária, caso necessário","-",'Ameaças e Cnsq'!S187)</f>
        <v>-</v>
      </c>
      <c r="G20" s="584"/>
      <c r="H20" s="49" t="str">
        <f t="shared" si="1"/>
        <v>-</v>
      </c>
      <c r="I20" s="50" t="str">
        <f t="shared" si="2"/>
        <v>-</v>
      </c>
      <c r="J20" s="51" t="str">
        <f t="shared" si="3"/>
        <v>-</v>
      </c>
    </row>
  </sheetData>
  <sheetProtection sheet="1" objects="1" scenarios="1"/>
  <mergeCells count="8">
    <mergeCell ref="B12:B13"/>
    <mergeCell ref="B14:B16"/>
    <mergeCell ref="A1:J1"/>
    <mergeCell ref="A2:D2"/>
    <mergeCell ref="E2:H2"/>
    <mergeCell ref="I2:J2"/>
    <mergeCell ref="A4:A20"/>
    <mergeCell ref="G4:G20"/>
  </mergeCells>
  <conditionalFormatting sqref="J4:J20">
    <cfRule type="cellIs" dxfId="74" priority="1" operator="equal">
      <formula>"MUITO BAIXO"</formula>
    </cfRule>
    <cfRule type="cellIs" dxfId="73" priority="2" operator="equal">
      <formula>"BAIXO"</formula>
    </cfRule>
    <cfRule type="cellIs" dxfId="72" priority="3" operator="equal">
      <formula>"MÉDIO"</formula>
    </cfRule>
    <cfRule type="cellIs" dxfId="71" priority="4" operator="equal">
      <formula>"ALTO"</formula>
    </cfRule>
    <cfRule type="cellIs" dxfId="70" priority="5" operator="equal">
      <formula>"MUITO ALTO"</formula>
    </cfRule>
  </conditionalFormatting>
  <hyperlinks>
    <hyperlink ref="A1:J1" location="Ativos!A1" display="ATIVO 2 - Acessos aquaviários" xr:uid="{CFD6BE13-CE22-45F1-978C-DCF90BC7BCE5}"/>
  </hyperlinks>
  <pageMargins left="0.511811024" right="0.511811024" top="0.78740157499999996" bottom="0.78740157499999996" header="0.31496062000000002" footer="0.314960620000000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23</vt:i4>
      </vt:variant>
      <vt:variant>
        <vt:lpstr>Intervalos Nomeados</vt:lpstr>
      </vt:variant>
      <vt:variant>
        <vt:i4>1</vt:i4>
      </vt:variant>
    </vt:vector>
  </HeadingPairs>
  <TitlesOfParts>
    <vt:vector size="24" baseType="lpstr">
      <vt:lpstr>Instruções</vt:lpstr>
      <vt:lpstr>Lista Vrf Vuln</vt:lpstr>
      <vt:lpstr>Consolid Vuln</vt:lpstr>
      <vt:lpstr>Ameaças e Cnsq</vt:lpstr>
      <vt:lpstr>Ativos</vt:lpstr>
      <vt:lpstr>Consolid At</vt:lpstr>
      <vt:lpstr>Risco</vt:lpstr>
      <vt:lpstr>At 1</vt:lpstr>
      <vt:lpstr>At 2</vt:lpstr>
      <vt:lpstr>At 3</vt:lpstr>
      <vt:lpstr>At 4</vt:lpstr>
      <vt:lpstr>At 5</vt:lpstr>
      <vt:lpstr>At 6</vt:lpstr>
      <vt:lpstr>At 7</vt:lpstr>
      <vt:lpstr>At 8</vt:lpstr>
      <vt:lpstr>At 9</vt:lpstr>
      <vt:lpstr>At 10</vt:lpstr>
      <vt:lpstr>At 11</vt:lpstr>
      <vt:lpstr>At 12</vt:lpstr>
      <vt:lpstr>At 13</vt:lpstr>
      <vt:lpstr>At 14</vt:lpstr>
      <vt:lpstr>At 15</vt:lpstr>
      <vt:lpstr>At XX</vt:lpstr>
      <vt:lpstr>Instruções!Area_de_impressao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CMG Paulo Barros (Estado-Maior da Armada)</dc:creator>
  <cp:lastModifiedBy>Hans</cp:lastModifiedBy>
  <cp:lastPrinted>2020-05-08T20:01:07Z</cp:lastPrinted>
  <dcterms:created xsi:type="dcterms:W3CDTF">2019-05-01T16:32:47Z</dcterms:created>
  <dcterms:modified xsi:type="dcterms:W3CDTF">2020-11-02T20:22:58Z</dcterms:modified>
</cp:coreProperties>
</file>